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9540" windowWidth="23040" xWindow="0" yWindow="0"/>
  </bookViews>
  <sheets>
    <sheet xmlns:r="http://schemas.openxmlformats.org/officeDocument/2006/relationships" name="Instructions" sheetId="1" state="visible" r:id="rId1"/>
    <sheet xmlns:r="http://schemas.openxmlformats.org/officeDocument/2006/relationships" name="Parameters" sheetId="2" state="visible" r:id="rId2"/>
    <sheet xmlns:r="http://schemas.openxmlformats.org/officeDocument/2006/relationships" name="Enumerations" sheetId="3" state="visible" r:id="rId3"/>
    <sheet xmlns:r="http://schemas.openxmlformats.org/officeDocument/2006/relationships" name="Registers" sheetId="4" state="visible" r:id="rId4"/>
  </sheets>
  <definedNames/>
  <calcPr calcId="191029" fullCalcOnLoad="1"/>
</workbook>
</file>

<file path=xl/styles.xml><?xml version="1.0" encoding="utf-8"?>
<styleSheet xmlns="http://schemas.openxmlformats.org/spreadsheetml/2006/main">
  <numFmts count="0"/>
  <fonts count="15">
    <font>
      <name val="Calibri"/>
      <family val="2"/>
      <color theme="1"/>
      <sz val="11"/>
      <scheme val="minor"/>
    </font>
    <font>
      <name val="Arial"/>
      <family val="2"/>
      <sz val="12"/>
    </font>
    <font>
      <name val="Arial"/>
      <family val="2"/>
      <b val="1"/>
      <sz val="22"/>
    </font>
    <font>
      <name val="Arial"/>
      <family val="2"/>
      <b val="1"/>
      <sz val="16"/>
    </font>
    <font>
      <name val="Arial"/>
      <family val="2"/>
      <b val="1"/>
      <sz val="9"/>
    </font>
    <font>
      <name val="Arial"/>
      <family val="2"/>
      <sz val="9"/>
    </font>
    <font>
      <name val="Arial"/>
      <family val="2"/>
      <sz val="16"/>
    </font>
    <font>
      <name val="Arial"/>
      <family val="2"/>
      <sz val="8"/>
    </font>
    <font>
      <name val="Arial"/>
      <family val="2"/>
      <b val="1"/>
      <color rgb="FF000000"/>
      <sz val="9"/>
    </font>
    <font>
      <name val="Calibri"/>
      <family val="2"/>
      <color theme="1"/>
      <sz val="9"/>
      <scheme val="minor"/>
    </font>
    <font>
      <name val="Arial"/>
      <family val="2"/>
      <color rgb="FF000000"/>
      <sz val="9"/>
      <u val="single"/>
    </font>
    <font>
      <name val="Arial"/>
      <family val="2"/>
      <color rgb="FF000000"/>
      <sz val="9"/>
    </font>
    <font>
      <name val="Arial"/>
      <sz val="8"/>
    </font>
    <font>
      <name val="Arial"/>
      <b val="1"/>
      <sz val="8"/>
    </font>
    <font>
      <name val="Arial"/>
      <color rgb="FF0000FF"/>
      <sz val="8"/>
      <u val="single"/>
    </font>
  </fonts>
  <fills count="5">
    <fill>
      <patternFill/>
    </fill>
    <fill>
      <patternFill patternType="gray125"/>
    </fill>
    <fill>
      <patternFill patternType="solid">
        <fgColor indexed="9"/>
        <bgColor indexed="64"/>
      </patternFill>
    </fill>
    <fill>
      <patternFill patternType="solid">
        <fgColor rgb="FFCCFFCD"/>
        <bgColor indexed="64"/>
      </patternFill>
    </fill>
    <fill>
      <patternFill patternType="solid">
        <fgColor rgb="FFCCFFCC"/>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right style="thin"/>
      <top style="thin"/>
      <bottom/>
      <diagonal/>
    </border>
    <border>
      <left style="thin"/>
      <right style="thin"/>
      <top style="thin"/>
      <bottom/>
      <diagonal/>
    </border>
    <border>
      <left style="thin"/>
      <right style="medium"/>
      <top style="thin"/>
      <bottom/>
      <diagonal/>
    </border>
    <border>
      <left style="medium"/>
      <right style="thin"/>
      <top style="medium"/>
      <bottom/>
      <diagonal/>
    </border>
    <border>
      <left style="thin"/>
      <right style="thin"/>
      <top style="medium"/>
      <bottom/>
      <diagonal/>
    </border>
    <border>
      <left style="thin"/>
      <right style="medium"/>
      <top style="medium"/>
      <bottom/>
      <diagonal/>
    </border>
    <border>
      <left style="medium"/>
      <right style="thin"/>
      <top/>
      <bottom/>
      <diagonal/>
    </border>
    <border>
      <left style="medium"/>
      <right/>
      <top/>
      <bottom/>
      <diagonal/>
    </border>
    <border>
      <left/>
      <right/>
      <top style="thin"/>
      <bottom/>
      <diagonal/>
    </border>
    <border>
      <left style="medium"/>
      <right/>
      <top/>
      <bottom style="medium"/>
      <diagonal/>
    </border>
    <border>
      <left/>
      <right/>
      <top/>
      <bottom style="medium"/>
      <diagonal/>
    </border>
    <border>
      <left/>
      <right/>
      <top style="thin"/>
      <bottom style="medium"/>
      <diagonal/>
    </border>
  </borders>
  <cellStyleXfs count="1">
    <xf borderId="0" fillId="0" fontId="0" numFmtId="0"/>
  </cellStyleXfs>
  <cellXfs count="92">
    <xf borderId="0" fillId="0" fontId="0" numFmtId="0" pivotButton="0" quotePrefix="0" xfId="0"/>
    <xf applyAlignment="1" borderId="0" fillId="2" fontId="1" numFmtId="0" pivotButton="0" quotePrefix="0" xfId="0">
      <alignment horizontal="center" vertical="center"/>
    </xf>
    <xf borderId="0" fillId="0" fontId="0" numFmtId="20" pivotButton="0" quotePrefix="0" xfId="0"/>
    <xf applyAlignment="1" borderId="4" fillId="3" fontId="8" numFmtId="0" pivotButton="0" quotePrefix="0" xfId="0">
      <alignment horizontal="left" readingOrder="1"/>
    </xf>
    <xf borderId="5" fillId="3" fontId="9" numFmtId="0" pivotButton="0" quotePrefix="0" xfId="0"/>
    <xf borderId="6" fillId="3" fontId="9" numFmtId="0" pivotButton="0" quotePrefix="0" xfId="0"/>
    <xf borderId="0" fillId="3" fontId="10" numFmtId="0" pivotButton="0" quotePrefix="0" xfId="0"/>
    <xf borderId="0" fillId="3" fontId="9" numFmtId="0" pivotButton="0" quotePrefix="0" xfId="0"/>
    <xf borderId="8" fillId="3" fontId="9" numFmtId="0" pivotButton="0" quotePrefix="0" xfId="0"/>
    <xf applyAlignment="1" borderId="0" fillId="3" fontId="11" numFmtId="0" pivotButton="0" quotePrefix="0" xfId="0">
      <alignment horizontal="left" readingOrder="1"/>
    </xf>
    <xf borderId="0" fillId="0" fontId="0" numFmtId="0" pivotButton="0" quotePrefix="0" xfId="0"/>
    <xf borderId="7" fillId="3" fontId="9" numFmtId="0" pivotButton="0" quotePrefix="0" xfId="0"/>
    <xf applyAlignment="1" borderId="0" fillId="3" fontId="8" numFmtId="0" pivotButton="0" quotePrefix="0" xfId="0">
      <alignment horizontal="left" readingOrder="1"/>
    </xf>
    <xf applyAlignment="1" borderId="8" fillId="3" fontId="8" numFmtId="0" pivotButton="0" quotePrefix="0" xfId="0">
      <alignment horizontal="left" readingOrder="1"/>
    </xf>
    <xf borderId="9" fillId="3" fontId="0" numFmtId="0" pivotButton="0" quotePrefix="0" xfId="0"/>
    <xf borderId="10" fillId="3" fontId="0" numFmtId="0" pivotButton="0" quotePrefix="0" xfId="0"/>
    <xf borderId="11" fillId="3" fontId="0" numFmtId="0" pivotButton="0" quotePrefix="0" xfId="0"/>
    <xf applyAlignment="1" borderId="0" fillId="3" fontId="11" numFmtId="0" pivotButton="0" quotePrefix="0" xfId="0">
      <alignment horizontal="left" readingOrder="1" vertical="top" wrapText="1"/>
    </xf>
    <xf applyAlignment="1" borderId="8" fillId="3" fontId="11" numFmtId="0" pivotButton="0" quotePrefix="0" xfId="0">
      <alignment horizontal="left" readingOrder="1" vertical="top" wrapText="1"/>
    </xf>
    <xf applyAlignment="1" borderId="0" fillId="3" fontId="11" numFmtId="0" pivotButton="0" quotePrefix="0" xfId="0">
      <alignment horizontal="left" readingOrder="1"/>
    </xf>
    <xf applyAlignment="1" borderId="8" fillId="3" fontId="11" numFmtId="0" pivotButton="0" quotePrefix="0" xfId="0">
      <alignment horizontal="left" readingOrder="1"/>
    </xf>
    <xf applyAlignment="1" borderId="0" fillId="3" fontId="8" numFmtId="0" pivotButton="0" quotePrefix="0" xfId="0">
      <alignment horizontal="left" readingOrder="1" vertical="top" wrapText="1"/>
    </xf>
    <xf applyAlignment="1" borderId="8" fillId="3" fontId="8" numFmtId="0" pivotButton="0" quotePrefix="0" xfId="0">
      <alignment horizontal="left" readingOrder="1" vertical="top" wrapText="1"/>
    </xf>
    <xf applyAlignment="1" borderId="0" fillId="3" fontId="8" numFmtId="0" pivotButton="0" quotePrefix="0" xfId="0">
      <alignment horizontal="left" readingOrder="1" wrapText="1"/>
    </xf>
    <xf applyAlignment="1" borderId="8" fillId="3" fontId="8" numFmtId="0" pivotButton="0" quotePrefix="0" xfId="0">
      <alignment horizontal="left" readingOrder="1" wrapText="1"/>
    </xf>
    <xf applyAlignment="1" borderId="0" fillId="3" fontId="11" numFmtId="0" pivotButton="0" quotePrefix="0" xfId="0">
      <alignment horizontal="left" readingOrder="1" wrapText="1"/>
    </xf>
    <xf applyAlignment="1" borderId="8" fillId="3" fontId="11" numFmtId="0" pivotButton="0" quotePrefix="0" xfId="0">
      <alignment horizontal="left" readingOrder="1" wrapText="1"/>
    </xf>
    <xf applyAlignment="1" borderId="0" fillId="3" fontId="8" numFmtId="0" pivotButton="0" quotePrefix="0" xfId="0">
      <alignment horizontal="left" readingOrder="1"/>
    </xf>
    <xf applyAlignment="1" borderId="8" fillId="3" fontId="8" numFmtId="0" pivotButton="0" quotePrefix="0" xfId="0">
      <alignment horizontal="left" readingOrder="1"/>
    </xf>
    <xf applyAlignment="1" borderId="0" fillId="3" fontId="11" numFmtId="0" pivotButton="0" quotePrefix="0" xfId="0">
      <alignment readingOrder="1" vertical="top" wrapText="1"/>
    </xf>
    <xf applyAlignment="1" borderId="8" fillId="3" fontId="11" numFmtId="0" pivotButton="0" quotePrefix="0" xfId="0">
      <alignment readingOrder="1" vertical="top" wrapText="1"/>
    </xf>
    <xf applyAlignment="1" borderId="0" fillId="3" fontId="11" numFmtId="0" pivotButton="0" quotePrefix="0" xfId="0">
      <alignment horizontal="left"/>
    </xf>
    <xf applyAlignment="1" borderId="8" fillId="3" fontId="11" numFmtId="0" pivotButton="0" quotePrefix="0" xfId="0">
      <alignment horizontal="left"/>
    </xf>
    <xf applyAlignment="1" borderId="0" fillId="0" fontId="5" numFmtId="0" pivotButton="0" quotePrefix="0" xfId="0">
      <alignment horizontal="left" vertical="center" wrapText="1"/>
    </xf>
    <xf applyAlignment="1" borderId="0" fillId="0" fontId="1" numFmtId="0" pivotButton="0" quotePrefix="0" xfId="0">
      <alignment horizontal="center" vertical="center"/>
    </xf>
    <xf applyAlignment="1" borderId="0" fillId="2" fontId="2" numFmtId="0" pivotButton="0" quotePrefix="0" xfId="0">
      <alignment horizontal="center" vertical="center"/>
    </xf>
    <xf applyAlignment="1" borderId="1" fillId="0" fontId="3" numFmtId="0" pivotButton="0" quotePrefix="0" xfId="0">
      <alignment horizontal="center" vertical="center"/>
    </xf>
    <xf applyAlignment="1" borderId="2" fillId="0" fontId="3" numFmtId="0" pivotButton="0" quotePrefix="0" xfId="0">
      <alignment horizontal="center" vertical="center"/>
    </xf>
    <xf applyAlignment="1" borderId="3" fillId="0" fontId="3" numFmtId="0" pivotButton="0" quotePrefix="0" xfId="0">
      <alignment horizontal="center" vertical="center"/>
    </xf>
    <xf applyAlignment="1" borderId="4" fillId="0" fontId="4" numFmtId="0" pivotButton="0" quotePrefix="0" xfId="0">
      <alignment horizontal="left" vertical="center"/>
    </xf>
    <xf applyAlignment="1" borderId="5" fillId="0" fontId="4" numFmtId="0" pivotButton="0" quotePrefix="0" xfId="0">
      <alignment horizontal="left" vertical="center"/>
    </xf>
    <xf applyAlignment="1" borderId="6" fillId="0" fontId="4" numFmtId="0" pivotButton="0" quotePrefix="0" xfId="0">
      <alignment horizontal="left" vertical="center"/>
    </xf>
    <xf applyAlignment="1" borderId="7" fillId="0" fontId="5" numFmtId="0" pivotButton="0" quotePrefix="0" xfId="0">
      <alignment horizontal="left" vertical="center" wrapText="1"/>
    </xf>
    <xf applyAlignment="1" borderId="0" fillId="0" fontId="6" numFmtId="0" pivotButton="0" quotePrefix="0" xfId="0">
      <alignment horizontal="left" vertical="center"/>
    </xf>
    <xf applyAlignment="1" borderId="8" fillId="0" fontId="6" numFmtId="0" pivotButton="0" quotePrefix="0" xfId="0">
      <alignment horizontal="left" vertical="center"/>
    </xf>
    <xf applyAlignment="1" borderId="9" fillId="0" fontId="4" numFmtId="0" pivotButton="0" quotePrefix="0" xfId="0">
      <alignment horizontal="left" vertical="center" wrapText="1"/>
    </xf>
    <xf borderId="10" fillId="0" fontId="0" numFmtId="0" pivotButton="0" quotePrefix="0" xfId="0"/>
    <xf borderId="11" fillId="0" fontId="0" numFmtId="0" pivotButton="0" quotePrefix="0" xfId="0"/>
    <xf applyAlignment="1" borderId="0" fillId="0" fontId="5" numFmtId="0" pivotButton="0" quotePrefix="0" xfId="0">
      <alignment horizontal="left" vertical="center"/>
    </xf>
    <xf applyAlignment="1" borderId="8" fillId="0" fontId="5" numFmtId="0" pivotButton="0" quotePrefix="0" xfId="0">
      <alignment horizontal="left" vertical="center"/>
    </xf>
    <xf applyAlignment="1" borderId="5" fillId="0" fontId="7" numFmtId="0" pivotButton="0" quotePrefix="0" xfId="0">
      <alignment horizontal="left" vertical="top" wrapText="1"/>
    </xf>
    <xf applyAlignment="1" borderId="12" fillId="0" fontId="3" numFmtId="0" pivotButton="0" quotePrefix="0" xfId="0">
      <alignment horizontal="center" vertical="center"/>
    </xf>
    <xf borderId="2" fillId="0" fontId="0" numFmtId="0" pivotButton="0" quotePrefix="0" xfId="0"/>
    <xf borderId="3" fillId="0" fontId="0" numFmtId="0" pivotButton="0" quotePrefix="0" xfId="0"/>
    <xf applyAlignment="1" borderId="13" fillId="0" fontId="4" numFmtId="0" pivotButton="0" quotePrefix="0" xfId="0">
      <alignment horizontal="left" vertical="center"/>
    </xf>
    <xf borderId="5" fillId="0" fontId="0" numFmtId="0" pivotButton="0" quotePrefix="0" xfId="0"/>
    <xf borderId="6" fillId="0" fontId="0" numFmtId="0" pivotButton="0" quotePrefix="0" xfId="0"/>
    <xf applyAlignment="1" borderId="14" fillId="0" fontId="5" numFmtId="0" pivotButton="0" quotePrefix="0" xfId="0">
      <alignment horizontal="left" vertical="center" wrapText="1"/>
    </xf>
    <xf borderId="8" fillId="0" fontId="0" numFmtId="0" pivotButton="0" quotePrefix="0" xfId="0"/>
    <xf applyAlignment="1" borderId="15" fillId="0" fontId="4" numFmtId="0" pivotButton="0" quotePrefix="0" xfId="0">
      <alignment horizontal="left" vertical="center" wrapText="1"/>
    </xf>
    <xf borderId="0" fillId="0" fontId="12" numFmtId="0" pivotButton="0" quotePrefix="0" xfId="0"/>
    <xf applyAlignment="1" borderId="16" fillId="4" fontId="13" numFmtId="0" pivotButton="0" quotePrefix="0" xfId="0">
      <alignment horizontal="center" vertical="top" wrapText="1"/>
    </xf>
    <xf applyAlignment="1" borderId="17" fillId="4" fontId="13" numFmtId="0" pivotButton="0" quotePrefix="0" xfId="0">
      <alignment horizontal="center" vertical="top" wrapText="1"/>
    </xf>
    <xf applyAlignment="1" borderId="18" fillId="4" fontId="13" numFmtId="0" pivotButton="0" quotePrefix="0" xfId="0">
      <alignment vertical="top" wrapText="1"/>
    </xf>
    <xf applyAlignment="1" borderId="16" fillId="4" fontId="13" numFmtId="0" pivotButton="0" quotePrefix="0" xfId="0">
      <alignment horizontal="center" vertical="top"/>
    </xf>
    <xf applyAlignment="1" borderId="17" fillId="0" fontId="12" numFmtId="0" pivotButton="0" quotePrefix="0" xfId="0">
      <alignment horizontal="center" vertical="top"/>
    </xf>
    <xf borderId="17" fillId="0" fontId="12" numFmtId="0" pivotButton="0" quotePrefix="0" xfId="0"/>
    <xf applyAlignment="1" borderId="17" fillId="0" fontId="14" numFmtId="0" pivotButton="0" quotePrefix="0" xfId="0">
      <alignment horizontal="center" vertical="top"/>
    </xf>
    <xf borderId="18" fillId="0" fontId="12" numFmtId="0" pivotButton="0" quotePrefix="0" xfId="0"/>
    <xf applyAlignment="1" borderId="18" fillId="0" fontId="12" numFmtId="0" pivotButton="0" quotePrefix="0" xfId="0">
      <alignment vertical="top" wrapText="1"/>
    </xf>
    <xf applyAlignment="1" borderId="16" fillId="4" fontId="13" numFmtId="0" pivotButton="0" quotePrefix="0" xfId="0">
      <alignment horizontal="left" vertical="top" wrapText="1"/>
    </xf>
    <xf applyAlignment="1" borderId="17" fillId="4" fontId="13" numFmtId="0" pivotButton="0" quotePrefix="0" xfId="0">
      <alignment horizontal="left" vertical="top" wrapText="1"/>
    </xf>
    <xf applyAlignment="1" borderId="18" fillId="4" fontId="13" numFmtId="0" pivotButton="0" quotePrefix="0" xfId="0">
      <alignment horizontal="left" vertical="top" wrapText="1"/>
    </xf>
    <xf applyAlignment="1" borderId="19" fillId="4" fontId="13" numFmtId="0" pivotButton="0" quotePrefix="0" xfId="0">
      <alignment horizontal="left" vertical="top"/>
    </xf>
    <xf applyAlignment="1" borderId="20" fillId="0" fontId="12" numFmtId="0" pivotButton="0" quotePrefix="0" xfId="0">
      <alignment horizontal="left" vertical="top"/>
    </xf>
    <xf applyAlignment="1" borderId="21" fillId="0" fontId="12" numFmtId="0" pivotButton="0" quotePrefix="0" xfId="0">
      <alignment horizontal="left" vertical="top"/>
    </xf>
    <xf borderId="22" fillId="4" fontId="13" numFmtId="0" pivotButton="0" quotePrefix="0" xfId="0"/>
    <xf applyAlignment="1" borderId="17" fillId="0" fontId="12" numFmtId="0" pivotButton="0" quotePrefix="0" xfId="0">
      <alignment horizontal="left" vertical="top"/>
    </xf>
    <xf applyAlignment="1" borderId="18" fillId="0" fontId="12" numFmtId="0" pivotButton="0" quotePrefix="0" xfId="0">
      <alignment horizontal="left" vertical="top"/>
    </xf>
    <xf borderId="21" fillId="0" fontId="12" numFmtId="0" pivotButton="0" quotePrefix="0" xfId="0"/>
    <xf applyAlignment="1" borderId="23" fillId="4" fontId="13" numFmtId="0" pivotButton="0" quotePrefix="0" xfId="0">
      <alignment horizontal="left" vertical="top"/>
    </xf>
    <xf applyAlignment="1" borderId="24" fillId="0" fontId="12" numFmtId="0" pivotButton="0" quotePrefix="0" xfId="0">
      <alignment horizontal="left" vertical="top"/>
    </xf>
    <xf applyAlignment="1" borderId="24" fillId="0" fontId="12" numFmtId="0" pivotButton="0" quotePrefix="0" xfId="0">
      <alignment horizontal="left" vertical="top" wrapText="1"/>
    </xf>
    <xf borderId="23" fillId="4" fontId="13" numFmtId="0" pivotButton="0" quotePrefix="0" xfId="0"/>
    <xf applyAlignment="1" borderId="0" fillId="0" fontId="12" numFmtId="0" pivotButton="0" quotePrefix="0" xfId="0">
      <alignment horizontal="left" vertical="top" wrapText="1"/>
    </xf>
    <xf borderId="25" fillId="4" fontId="13" numFmtId="0" pivotButton="0" quotePrefix="0" xfId="0"/>
    <xf borderId="26" fillId="0" fontId="12" numFmtId="0" pivotButton="0" quotePrefix="0" xfId="0"/>
    <xf applyAlignment="1" borderId="26" fillId="0" fontId="12" numFmtId="0" pivotButton="0" quotePrefix="0" xfId="0">
      <alignment horizontal="left" vertical="top" wrapText="1"/>
    </xf>
    <xf applyAlignment="1" borderId="0" fillId="0" fontId="13" numFmtId="0" pivotButton="0" quotePrefix="0" xfId="0">
      <alignment horizontal="left" vertical="top"/>
    </xf>
    <xf applyAlignment="1" borderId="27" fillId="0" fontId="12" numFmtId="0" pivotButton="0" quotePrefix="0" xfId="0">
      <alignment horizontal="left" vertical="top"/>
    </xf>
    <xf applyAlignment="1" borderId="27" fillId="0" fontId="12" numFmtId="0" pivotButton="0" quotePrefix="0" xfId="0">
      <alignment horizontal="left" vertical="top" wrapText="1"/>
    </xf>
    <xf applyAlignment="1" borderId="25" fillId="4" fontId="13" numFmtId="0" pivotButton="0" quotePrefix="0" xfId="0">
      <alignment horizontal="left" vertical="top"/>
    </xf>
  </cellXfs>
  <cellStyles count="1">
    <cellStyle builtinId="0" name="Normal" xfId="0"/>
  </cellStyles>
  <tableStyles count="0" defaultPivotStyle="PivotStyleLight16" defaultTableStyle="TableStyleMedium2"/>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xl/worksheets/sheet3.xml" Type="http://schemas.openxmlformats.org/officeDocument/2006/relationships/worksheet"/><Relationship Id="rId4" Target="/xl/worksheets/sheet4.xml" Type="http://schemas.openxmlformats.org/officeDocument/2006/relationships/worksheet"/><Relationship Id="rId5" Target="styles.xml" Type="http://schemas.openxmlformats.org/officeDocument/2006/relationships/styles"/><Relationship Id="rId6" Target="theme/theme1.xml" Type="http://schemas.openxmlformats.org/officeDocument/2006/relationships/theme"/></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Id="rId1" Target="#Registers!A1" TargetMode="External" Type="http://schemas.openxmlformats.org/officeDocument/2006/relationships/hyperlink"/><Relationship Id="rId2" Target="#Registers!A26" TargetMode="External" Type="http://schemas.openxmlformats.org/officeDocument/2006/relationships/hyperlink"/><Relationship Id="rId3" Target="#Enumerations!A1698" TargetMode="External" Type="http://schemas.openxmlformats.org/officeDocument/2006/relationships/hyperlink"/><Relationship Id="rId4" Target="#Registers!A52" TargetMode="External" Type="http://schemas.openxmlformats.org/officeDocument/2006/relationships/hyperlink"/><Relationship Id="rId5" Target="#Enumerations!A544" TargetMode="External" Type="http://schemas.openxmlformats.org/officeDocument/2006/relationships/hyperlink"/><Relationship Id="rId6" Target="#Registers!A87" TargetMode="External" Type="http://schemas.openxmlformats.org/officeDocument/2006/relationships/hyperlink"/><Relationship Id="rId7" Target="#Registers!A109" TargetMode="External" Type="http://schemas.openxmlformats.org/officeDocument/2006/relationships/hyperlink"/><Relationship Id="rId8" Target="#Registers!A125" TargetMode="External" Type="http://schemas.openxmlformats.org/officeDocument/2006/relationships/hyperlink"/><Relationship Id="rId9" Target="#Enumerations!A316" TargetMode="External" Type="http://schemas.openxmlformats.org/officeDocument/2006/relationships/hyperlink"/><Relationship Id="rId10" Target="#Enumerations!A1768" TargetMode="External" Type="http://schemas.openxmlformats.org/officeDocument/2006/relationships/hyperlink"/><Relationship Id="rId11" Target="#Enumerations!A1768" TargetMode="External" Type="http://schemas.openxmlformats.org/officeDocument/2006/relationships/hyperlink"/><Relationship Id="rId12" Target="#Enumerations!A1740" TargetMode="External" Type="http://schemas.openxmlformats.org/officeDocument/2006/relationships/hyperlink"/><Relationship Id="rId13" Target="#Enumerations!A464" TargetMode="External" Type="http://schemas.openxmlformats.org/officeDocument/2006/relationships/hyperlink"/><Relationship Id="rId14" Target="#Registers!A141" TargetMode="External" Type="http://schemas.openxmlformats.org/officeDocument/2006/relationships/hyperlink"/><Relationship Id="rId15" Target="#Registers!A157" TargetMode="External" Type="http://schemas.openxmlformats.org/officeDocument/2006/relationships/hyperlink"/><Relationship Id="rId16" Target="#Enumerations!A651" TargetMode="External" Type="http://schemas.openxmlformats.org/officeDocument/2006/relationships/hyperlink"/><Relationship Id="rId17" Target="#Registers!A173" TargetMode="External" Type="http://schemas.openxmlformats.org/officeDocument/2006/relationships/hyperlink"/><Relationship Id="rId18" Target="#Registers!A189" TargetMode="External" Type="http://schemas.openxmlformats.org/officeDocument/2006/relationships/hyperlink"/><Relationship Id="rId19" Target="#Registers!A205" TargetMode="External" Type="http://schemas.openxmlformats.org/officeDocument/2006/relationships/hyperlink"/><Relationship Id="rId20" Target="#Enumerations!A651" TargetMode="External" Type="http://schemas.openxmlformats.org/officeDocument/2006/relationships/hyperlink"/><Relationship Id="rId21" Target="#Registers!A52" TargetMode="External" Type="http://schemas.openxmlformats.org/officeDocument/2006/relationships/hyperlink"/><Relationship Id="rId22" Target="#Registers!A87" TargetMode="External" Type="http://schemas.openxmlformats.org/officeDocument/2006/relationships/hyperlink"/><Relationship Id="rId23" Target="#Registers!A26" TargetMode="External" Type="http://schemas.openxmlformats.org/officeDocument/2006/relationships/hyperlink"/><Relationship Id="rId24" Target="#Enumerations!A321" TargetMode="External" Type="http://schemas.openxmlformats.org/officeDocument/2006/relationships/hyperlink"/><Relationship Id="rId25" Target="#Enumerations!A321" TargetMode="External" Type="http://schemas.openxmlformats.org/officeDocument/2006/relationships/hyperlink"/><Relationship Id="rId26" Target="#Registers!A221" TargetMode="External" Type="http://schemas.openxmlformats.org/officeDocument/2006/relationships/hyperlink"/><Relationship Id="rId27" Target="#Enumerations!A651" TargetMode="External" Type="http://schemas.openxmlformats.org/officeDocument/2006/relationships/hyperlink"/><Relationship Id="rId28" Target="#Registers!A52" TargetMode="External" Type="http://schemas.openxmlformats.org/officeDocument/2006/relationships/hyperlink"/><Relationship Id="rId29" Target="#Registers!A87" TargetMode="External" Type="http://schemas.openxmlformats.org/officeDocument/2006/relationships/hyperlink"/><Relationship Id="rId30" Target="#Registers!A26" TargetMode="External" Type="http://schemas.openxmlformats.org/officeDocument/2006/relationships/hyperlink"/><Relationship Id="rId31" Target="#Enumerations!A321" TargetMode="External" Type="http://schemas.openxmlformats.org/officeDocument/2006/relationships/hyperlink"/><Relationship Id="rId32" Target="#Enumerations!A321" TargetMode="External" Type="http://schemas.openxmlformats.org/officeDocument/2006/relationships/hyperlink"/><Relationship Id="rId33" Target="#Registers!A221" TargetMode="External" Type="http://schemas.openxmlformats.org/officeDocument/2006/relationships/hyperlink"/><Relationship Id="rId34" Target="#Enumerations!A651" TargetMode="External" Type="http://schemas.openxmlformats.org/officeDocument/2006/relationships/hyperlink"/><Relationship Id="rId35" Target="#Registers!A52" TargetMode="External" Type="http://schemas.openxmlformats.org/officeDocument/2006/relationships/hyperlink"/><Relationship Id="rId36" Target="#Registers!A87" TargetMode="External" Type="http://schemas.openxmlformats.org/officeDocument/2006/relationships/hyperlink"/><Relationship Id="rId37" Target="#Registers!A26" TargetMode="External" Type="http://schemas.openxmlformats.org/officeDocument/2006/relationships/hyperlink"/><Relationship Id="rId38" Target="#Enumerations!A321" TargetMode="External" Type="http://schemas.openxmlformats.org/officeDocument/2006/relationships/hyperlink"/><Relationship Id="rId39" Target="#Enumerations!A321" TargetMode="External" Type="http://schemas.openxmlformats.org/officeDocument/2006/relationships/hyperlink"/><Relationship Id="rId40" Target="#Registers!A221" TargetMode="External" Type="http://schemas.openxmlformats.org/officeDocument/2006/relationships/hyperlink"/><Relationship Id="rId41" Target="#Enumerations!A651" TargetMode="External" Type="http://schemas.openxmlformats.org/officeDocument/2006/relationships/hyperlink"/><Relationship Id="rId42" Target="#Registers!A52" TargetMode="External" Type="http://schemas.openxmlformats.org/officeDocument/2006/relationships/hyperlink"/><Relationship Id="rId43" Target="#Registers!A87" TargetMode="External" Type="http://schemas.openxmlformats.org/officeDocument/2006/relationships/hyperlink"/><Relationship Id="rId44" Target="#Registers!A26" TargetMode="External" Type="http://schemas.openxmlformats.org/officeDocument/2006/relationships/hyperlink"/><Relationship Id="rId45" Target="#Enumerations!A321" TargetMode="External" Type="http://schemas.openxmlformats.org/officeDocument/2006/relationships/hyperlink"/><Relationship Id="rId46" Target="#Enumerations!A321" TargetMode="External" Type="http://schemas.openxmlformats.org/officeDocument/2006/relationships/hyperlink"/><Relationship Id="rId47" Target="#Registers!A221" TargetMode="External" Type="http://schemas.openxmlformats.org/officeDocument/2006/relationships/hyperlink"/><Relationship Id="rId48" Target="#Enumerations!A651" TargetMode="External" Type="http://schemas.openxmlformats.org/officeDocument/2006/relationships/hyperlink"/><Relationship Id="rId49" Target="#Registers!A52" TargetMode="External" Type="http://schemas.openxmlformats.org/officeDocument/2006/relationships/hyperlink"/><Relationship Id="rId50" Target="#Registers!A87" TargetMode="External" Type="http://schemas.openxmlformats.org/officeDocument/2006/relationships/hyperlink"/><Relationship Id="rId51" Target="#Registers!A26" TargetMode="External" Type="http://schemas.openxmlformats.org/officeDocument/2006/relationships/hyperlink"/><Relationship Id="rId52" Target="#Enumerations!A321" TargetMode="External" Type="http://schemas.openxmlformats.org/officeDocument/2006/relationships/hyperlink"/><Relationship Id="rId53" Target="#Enumerations!A321" TargetMode="External" Type="http://schemas.openxmlformats.org/officeDocument/2006/relationships/hyperlink"/><Relationship Id="rId54" Target="#Registers!A221" TargetMode="External" Type="http://schemas.openxmlformats.org/officeDocument/2006/relationships/hyperlink"/><Relationship Id="rId55" Target="#Enumerations!A651" TargetMode="External" Type="http://schemas.openxmlformats.org/officeDocument/2006/relationships/hyperlink"/><Relationship Id="rId56" Target="#Registers!A52" TargetMode="External" Type="http://schemas.openxmlformats.org/officeDocument/2006/relationships/hyperlink"/><Relationship Id="rId57" Target="#Registers!A87" TargetMode="External" Type="http://schemas.openxmlformats.org/officeDocument/2006/relationships/hyperlink"/><Relationship Id="rId58" Target="#Registers!A26" TargetMode="External" Type="http://schemas.openxmlformats.org/officeDocument/2006/relationships/hyperlink"/><Relationship Id="rId59" Target="#Enumerations!A321" TargetMode="External" Type="http://schemas.openxmlformats.org/officeDocument/2006/relationships/hyperlink"/><Relationship Id="rId60" Target="#Enumerations!A321" TargetMode="External" Type="http://schemas.openxmlformats.org/officeDocument/2006/relationships/hyperlink"/><Relationship Id="rId61" Target="#Registers!A221" TargetMode="External" Type="http://schemas.openxmlformats.org/officeDocument/2006/relationships/hyperlink"/><Relationship Id="rId62" Target="#Enumerations!A651" TargetMode="External" Type="http://schemas.openxmlformats.org/officeDocument/2006/relationships/hyperlink"/><Relationship Id="rId63" Target="#Registers!A52" TargetMode="External" Type="http://schemas.openxmlformats.org/officeDocument/2006/relationships/hyperlink"/><Relationship Id="rId64" Target="#Registers!A87" TargetMode="External" Type="http://schemas.openxmlformats.org/officeDocument/2006/relationships/hyperlink"/><Relationship Id="rId65" Target="#Registers!A26" TargetMode="External" Type="http://schemas.openxmlformats.org/officeDocument/2006/relationships/hyperlink"/><Relationship Id="rId66" Target="#Enumerations!A321" TargetMode="External" Type="http://schemas.openxmlformats.org/officeDocument/2006/relationships/hyperlink"/><Relationship Id="rId67" Target="#Enumerations!A321" TargetMode="External" Type="http://schemas.openxmlformats.org/officeDocument/2006/relationships/hyperlink"/><Relationship Id="rId68" Target="#Registers!A221" TargetMode="External" Type="http://schemas.openxmlformats.org/officeDocument/2006/relationships/hyperlink"/><Relationship Id="rId69" Target="#Enumerations!A651" TargetMode="External" Type="http://schemas.openxmlformats.org/officeDocument/2006/relationships/hyperlink"/><Relationship Id="rId70" Target="#Registers!A52" TargetMode="External" Type="http://schemas.openxmlformats.org/officeDocument/2006/relationships/hyperlink"/><Relationship Id="rId71" Target="#Registers!A87" TargetMode="External" Type="http://schemas.openxmlformats.org/officeDocument/2006/relationships/hyperlink"/><Relationship Id="rId72" Target="#Registers!A26" TargetMode="External" Type="http://schemas.openxmlformats.org/officeDocument/2006/relationships/hyperlink"/><Relationship Id="rId73" Target="#Enumerations!A321" TargetMode="External" Type="http://schemas.openxmlformats.org/officeDocument/2006/relationships/hyperlink"/><Relationship Id="rId74" Target="#Enumerations!A321" TargetMode="External" Type="http://schemas.openxmlformats.org/officeDocument/2006/relationships/hyperlink"/><Relationship Id="rId75" Target="#Registers!A221" TargetMode="External" Type="http://schemas.openxmlformats.org/officeDocument/2006/relationships/hyperlink"/><Relationship Id="rId76" Target="#Enumerations!A651" TargetMode="External" Type="http://schemas.openxmlformats.org/officeDocument/2006/relationships/hyperlink"/><Relationship Id="rId77" Target="#Registers!A52" TargetMode="External" Type="http://schemas.openxmlformats.org/officeDocument/2006/relationships/hyperlink"/><Relationship Id="rId78" Target="#Registers!A87" TargetMode="External" Type="http://schemas.openxmlformats.org/officeDocument/2006/relationships/hyperlink"/><Relationship Id="rId79" Target="#Registers!A26" TargetMode="External" Type="http://schemas.openxmlformats.org/officeDocument/2006/relationships/hyperlink"/><Relationship Id="rId80" Target="#Enumerations!A321" TargetMode="External" Type="http://schemas.openxmlformats.org/officeDocument/2006/relationships/hyperlink"/><Relationship Id="rId81" Target="#Enumerations!A321" TargetMode="External" Type="http://schemas.openxmlformats.org/officeDocument/2006/relationships/hyperlink"/><Relationship Id="rId82" Target="#Registers!A221" TargetMode="External" Type="http://schemas.openxmlformats.org/officeDocument/2006/relationships/hyperlink"/><Relationship Id="rId83" Target="#Enumerations!A872" TargetMode="External" Type="http://schemas.openxmlformats.org/officeDocument/2006/relationships/hyperlink"/><Relationship Id="rId84" Target="#Enumerations!A1930" TargetMode="External" Type="http://schemas.openxmlformats.org/officeDocument/2006/relationships/hyperlink"/><Relationship Id="rId85" Target="#Enumerations!A383" TargetMode="External" Type="http://schemas.openxmlformats.org/officeDocument/2006/relationships/hyperlink"/><Relationship Id="rId86" Target="#Enumerations!A1677" TargetMode="External" Type="http://schemas.openxmlformats.org/officeDocument/2006/relationships/hyperlink"/><Relationship Id="rId87" Target="#Enumerations!A1718" TargetMode="External" Type="http://schemas.openxmlformats.org/officeDocument/2006/relationships/hyperlink"/><Relationship Id="rId88" Target="#Enumerations!A469" TargetMode="External" Type="http://schemas.openxmlformats.org/officeDocument/2006/relationships/hyperlink"/><Relationship Id="rId89" Target="#Registers!A255" TargetMode="External" Type="http://schemas.openxmlformats.org/officeDocument/2006/relationships/hyperlink"/><Relationship Id="rId90" Target="#Enumerations!A1494" TargetMode="External" Type="http://schemas.openxmlformats.org/officeDocument/2006/relationships/hyperlink"/><Relationship Id="rId91" Target="#Enumerations!A1494" TargetMode="External" Type="http://schemas.openxmlformats.org/officeDocument/2006/relationships/hyperlink"/><Relationship Id="rId92" Target="#Enumerations!A295" TargetMode="External" Type="http://schemas.openxmlformats.org/officeDocument/2006/relationships/hyperlink"/><Relationship Id="rId93" Target="#Enumerations!A1750" TargetMode="External" Type="http://schemas.openxmlformats.org/officeDocument/2006/relationships/hyperlink"/><Relationship Id="rId94" Target="#Enumerations!A601" TargetMode="External" Type="http://schemas.openxmlformats.org/officeDocument/2006/relationships/hyperlink"/><Relationship Id="rId95" Target="#Enumerations!A1108" TargetMode="External" Type="http://schemas.openxmlformats.org/officeDocument/2006/relationships/hyperlink"/><Relationship Id="rId96" Target="#Enumerations!A200" TargetMode="External" Type="http://schemas.openxmlformats.org/officeDocument/2006/relationships/hyperlink"/><Relationship Id="rId97" Target="#Enumerations!A11" TargetMode="External" Type="http://schemas.openxmlformats.org/officeDocument/2006/relationships/hyperlink"/><Relationship Id="rId98" Target="#Enumerations!A11" TargetMode="External" Type="http://schemas.openxmlformats.org/officeDocument/2006/relationships/hyperlink"/><Relationship Id="rId99" Target="#Enumerations!A1118" TargetMode="External" Type="http://schemas.openxmlformats.org/officeDocument/2006/relationships/hyperlink"/><Relationship Id="rId100" Target="#Enumerations!A403" TargetMode="External" Type="http://schemas.openxmlformats.org/officeDocument/2006/relationships/hyperlink"/><Relationship Id="rId101" Target="#Enumerations!A193" TargetMode="External" Type="http://schemas.openxmlformats.org/officeDocument/2006/relationships/hyperlink"/><Relationship Id="rId102" Target="#Enumerations!A6" TargetMode="External" Type="http://schemas.openxmlformats.org/officeDocument/2006/relationships/hyperlink"/><Relationship Id="rId103" Target="#Enumerations!A6" TargetMode="External" Type="http://schemas.openxmlformats.org/officeDocument/2006/relationships/hyperlink"/><Relationship Id="rId104" Target="#Enumerations!A370" TargetMode="External" Type="http://schemas.openxmlformats.org/officeDocument/2006/relationships/hyperlink"/><Relationship Id="rId105" Target="#Enumerations!A225" TargetMode="External" Type="http://schemas.openxmlformats.org/officeDocument/2006/relationships/hyperlink"/><Relationship Id="rId106" Target="#Enumerations!A1118" TargetMode="External" Type="http://schemas.openxmlformats.org/officeDocument/2006/relationships/hyperlink"/><Relationship Id="rId107" Target="#Enumerations!A1877" TargetMode="External" Type="http://schemas.openxmlformats.org/officeDocument/2006/relationships/hyperlink"/><Relationship Id="rId108" Target="#Enumerations!A1879" TargetMode="External" Type="http://schemas.openxmlformats.org/officeDocument/2006/relationships/hyperlink"/><Relationship Id="rId109" Target="#Enumerations!A1494" TargetMode="External" Type="http://schemas.openxmlformats.org/officeDocument/2006/relationships/hyperlink"/><Relationship Id="rId110" Target="#Enumerations!A238" TargetMode="External" Type="http://schemas.openxmlformats.org/officeDocument/2006/relationships/hyperlink"/><Relationship Id="rId111" Target="#Enumerations!A17" TargetMode="External" Type="http://schemas.openxmlformats.org/officeDocument/2006/relationships/hyperlink"/><Relationship Id="rId112" Target="#Enumerations!A17" TargetMode="External" Type="http://schemas.openxmlformats.org/officeDocument/2006/relationships/hyperlink"/><Relationship Id="rId113" Target="#Enumerations!A17" TargetMode="External" Type="http://schemas.openxmlformats.org/officeDocument/2006/relationships/hyperlink"/><Relationship Id="rId114" Target="#Enumerations!A1175" TargetMode="External" Type="http://schemas.openxmlformats.org/officeDocument/2006/relationships/hyperlink"/><Relationship Id="rId115" Target="#Enumerations!A17" TargetMode="External" Type="http://schemas.openxmlformats.org/officeDocument/2006/relationships/hyperlink"/><Relationship Id="rId116" Target="#Enumerations!A1175" TargetMode="External" Type="http://schemas.openxmlformats.org/officeDocument/2006/relationships/hyperlink"/><Relationship Id="rId117" Target="#Enumerations!A1118" TargetMode="External" Type="http://schemas.openxmlformats.org/officeDocument/2006/relationships/hyperlink"/><Relationship Id="rId118" Target="#Enumerations!A1666" TargetMode="External" Type="http://schemas.openxmlformats.org/officeDocument/2006/relationships/hyperlink"/><Relationship Id="rId119" Target="#Enumerations!A299" TargetMode="External" Type="http://schemas.openxmlformats.org/officeDocument/2006/relationships/hyperlink"/><Relationship Id="rId120" Target="#Enumerations!A1494" TargetMode="External" Type="http://schemas.openxmlformats.org/officeDocument/2006/relationships/hyperlink"/><Relationship Id="rId121" Target="#Enumerations!A286" TargetMode="External" Type="http://schemas.openxmlformats.org/officeDocument/2006/relationships/hyperlink"/><Relationship Id="rId122" Target="#Enumerations!A286" TargetMode="External" Type="http://schemas.openxmlformats.org/officeDocument/2006/relationships/hyperlink"/><Relationship Id="rId123" Target="#Enumerations!A1494" TargetMode="External" Type="http://schemas.openxmlformats.org/officeDocument/2006/relationships/hyperlink"/><Relationship Id="rId124" Target="#Enumerations!A1175" TargetMode="External" Type="http://schemas.openxmlformats.org/officeDocument/2006/relationships/hyperlink"/><Relationship Id="rId125" Target="#Enumerations!A338" TargetMode="External" Type="http://schemas.openxmlformats.org/officeDocument/2006/relationships/hyperlink"/><Relationship Id="rId126" Target="#Enumerations!A222" TargetMode="External" Type="http://schemas.openxmlformats.org/officeDocument/2006/relationships/hyperlink"/><Relationship Id="rId127" Target="#Enumerations!A1494" TargetMode="External" Type="http://schemas.openxmlformats.org/officeDocument/2006/relationships/hyperlink"/><Relationship Id="rId128" Target="#Enumerations!A1175" TargetMode="External" Type="http://schemas.openxmlformats.org/officeDocument/2006/relationships/hyperlink"/><Relationship Id="rId129" Target="#Enumerations!A1175" TargetMode="External" Type="http://schemas.openxmlformats.org/officeDocument/2006/relationships/hyperlink"/><Relationship Id="rId130" Target="#Enumerations!A1175" TargetMode="External" Type="http://schemas.openxmlformats.org/officeDocument/2006/relationships/hyperlink"/><Relationship Id="rId131" Target="#Enumerations!A1175" TargetMode="External" Type="http://schemas.openxmlformats.org/officeDocument/2006/relationships/hyperlink"/><Relationship Id="rId132" Target="#Enumerations!A1175" TargetMode="External" Type="http://schemas.openxmlformats.org/officeDocument/2006/relationships/hyperlink"/><Relationship Id="rId133" Target="#Enumerations!A1175" TargetMode="External" Type="http://schemas.openxmlformats.org/officeDocument/2006/relationships/hyperlink"/><Relationship Id="rId134" Target="#Enumerations!A1175" TargetMode="External" Type="http://schemas.openxmlformats.org/officeDocument/2006/relationships/hyperlink"/><Relationship Id="rId135" Target="#Enumerations!A1714" TargetMode="External" Type="http://schemas.openxmlformats.org/officeDocument/2006/relationships/hyperlink"/><Relationship Id="rId136" Target="#Enumerations!A587" TargetMode="External" Type="http://schemas.openxmlformats.org/officeDocument/2006/relationships/hyperlink"/><Relationship Id="rId137" Target="#Enumerations!A1494" TargetMode="External" Type="http://schemas.openxmlformats.org/officeDocument/2006/relationships/hyperlink"/><Relationship Id="rId138" Target="#Enumerations!A235" TargetMode="External" Type="http://schemas.openxmlformats.org/officeDocument/2006/relationships/hyperlink"/><Relationship Id="rId139" Target="#Enumerations!A1766" TargetMode="External" Type="http://schemas.openxmlformats.org/officeDocument/2006/relationships/hyperlink"/><Relationship Id="rId140" Target="#Enumerations!A1494" TargetMode="External" Type="http://schemas.openxmlformats.org/officeDocument/2006/relationships/hyperlink"/><Relationship Id="rId141" Target="#Enumerations!A14" TargetMode="External" Type="http://schemas.openxmlformats.org/officeDocument/2006/relationships/hyperlink"/><Relationship Id="rId142" Target="#Enumerations!A1494" TargetMode="External" Type="http://schemas.openxmlformats.org/officeDocument/2006/relationships/hyperlink"/><Relationship Id="rId143" Target="#Enumerations!A1494" TargetMode="External" Type="http://schemas.openxmlformats.org/officeDocument/2006/relationships/hyperlink"/><Relationship Id="rId144" Target="#Enumerations!A1494" TargetMode="External" Type="http://schemas.openxmlformats.org/officeDocument/2006/relationships/hyperlink"/><Relationship Id="rId145" Target="#Enumerations!A1494" TargetMode="External" Type="http://schemas.openxmlformats.org/officeDocument/2006/relationships/hyperlink"/><Relationship Id="rId146" Target="#Enumerations!A1494" TargetMode="External" Type="http://schemas.openxmlformats.org/officeDocument/2006/relationships/hyperlink"/><Relationship Id="rId147" Target="#Enumerations!A1494" TargetMode="External" Type="http://schemas.openxmlformats.org/officeDocument/2006/relationships/hyperlink"/><Relationship Id="rId148" Target="#Enumerations!A1494" TargetMode="External" Type="http://schemas.openxmlformats.org/officeDocument/2006/relationships/hyperlink"/><Relationship Id="rId149" Target="#Enumerations!A1763" TargetMode="External" Type="http://schemas.openxmlformats.org/officeDocument/2006/relationships/hyperlink"/><Relationship Id="rId150" Target="#Enumerations!A1494" TargetMode="External" Type="http://schemas.openxmlformats.org/officeDocument/2006/relationships/hyperlink"/><Relationship Id="rId151" Target="#Enumerations!A1494" TargetMode="External" Type="http://schemas.openxmlformats.org/officeDocument/2006/relationships/hyperlink"/><Relationship Id="rId152" Target="#Enumerations!A1494" TargetMode="External" Type="http://schemas.openxmlformats.org/officeDocument/2006/relationships/hyperlink"/><Relationship Id="rId153" Target="#Enumerations!A488" TargetMode="External" Type="http://schemas.openxmlformats.org/officeDocument/2006/relationships/hyperlink"/><Relationship Id="rId154" Target="#Enumerations!A1494" TargetMode="External" Type="http://schemas.openxmlformats.org/officeDocument/2006/relationships/hyperlink"/><Relationship Id="rId155" Target="#Enumerations!A180" TargetMode="External" Type="http://schemas.openxmlformats.org/officeDocument/2006/relationships/hyperlink"/><Relationship Id="rId156" Target="#Enumerations!A177" TargetMode="External" Type="http://schemas.openxmlformats.org/officeDocument/2006/relationships/hyperlink"/><Relationship Id="rId157" Target="#Enumerations!A1494" TargetMode="External" Type="http://schemas.openxmlformats.org/officeDocument/2006/relationships/hyperlink"/><Relationship Id="rId158" Target="#Enumerations!A190" TargetMode="External" Type="http://schemas.openxmlformats.org/officeDocument/2006/relationships/hyperlink"/><Relationship Id="rId159" Target="#Enumerations!A184" TargetMode="External" Type="http://schemas.openxmlformats.org/officeDocument/2006/relationships/hyperlink"/><Relationship Id="rId160" Target="#Enumerations!A205" TargetMode="External" Type="http://schemas.openxmlformats.org/officeDocument/2006/relationships/hyperlink"/><Relationship Id="rId161" Target="#Enumerations!A242" TargetMode="External" Type="http://schemas.openxmlformats.org/officeDocument/2006/relationships/hyperlink"/><Relationship Id="rId162" Target="#Enumerations!A1494" TargetMode="External" Type="http://schemas.openxmlformats.org/officeDocument/2006/relationships/hyperlink"/><Relationship Id="rId163" Target="#Enumerations!A202" TargetMode="External" Type="http://schemas.openxmlformats.org/officeDocument/2006/relationships/hyperlink"/><Relationship Id="rId164" Target="#Enumerations!A1118" TargetMode="External" Type="http://schemas.openxmlformats.org/officeDocument/2006/relationships/hyperlink"/><Relationship Id="rId165" Target="#Enumerations!A1175" TargetMode="External" Type="http://schemas.openxmlformats.org/officeDocument/2006/relationships/hyperlink"/><Relationship Id="rId166" Target="#Enumerations!A1118" TargetMode="External" Type="http://schemas.openxmlformats.org/officeDocument/2006/relationships/hyperlink"/><Relationship Id="rId167" Target="#Enumerations!A1118" TargetMode="External" Type="http://schemas.openxmlformats.org/officeDocument/2006/relationships/hyperlink"/><Relationship Id="rId168" Target="#Enumerations!A1494" TargetMode="External" Type="http://schemas.openxmlformats.org/officeDocument/2006/relationships/hyperlink"/><Relationship Id="rId169" Target="#Enumerations!A1175" TargetMode="External" Type="http://schemas.openxmlformats.org/officeDocument/2006/relationships/hyperlink"/><Relationship Id="rId170" Target="#Enumerations!A1225" TargetMode="External" Type="http://schemas.openxmlformats.org/officeDocument/2006/relationships/hyperlink"/><Relationship Id="rId171" Target="#Enumerations!A1175" TargetMode="External" Type="http://schemas.openxmlformats.org/officeDocument/2006/relationships/hyperlink"/><Relationship Id="rId172" Target="#Enumerations!A1494" TargetMode="External" Type="http://schemas.openxmlformats.org/officeDocument/2006/relationships/hyperlink"/><Relationship Id="rId173" Target="#Enumerations!A1494" TargetMode="External" Type="http://schemas.openxmlformats.org/officeDocument/2006/relationships/hyperlink"/><Relationship Id="rId174" Target="#Enumerations!A1494" TargetMode="External" Type="http://schemas.openxmlformats.org/officeDocument/2006/relationships/hyperlink"/><Relationship Id="rId175" Target="#Enumerations!A581" TargetMode="External" Type="http://schemas.openxmlformats.org/officeDocument/2006/relationships/hyperlink"/><Relationship Id="rId176" Target="#Enumerations!A1175" TargetMode="External" Type="http://schemas.openxmlformats.org/officeDocument/2006/relationships/hyperlink"/><Relationship Id="rId177" Target="#Enumerations!A1494" TargetMode="External" Type="http://schemas.openxmlformats.org/officeDocument/2006/relationships/hyperlink"/><Relationship Id="rId178" Target="#Enumerations!A1494" TargetMode="External" Type="http://schemas.openxmlformats.org/officeDocument/2006/relationships/hyperlink"/><Relationship Id="rId179" Target="#Enumerations!A1175" TargetMode="External" Type="http://schemas.openxmlformats.org/officeDocument/2006/relationships/hyperlink"/><Relationship Id="rId180" Target="#Enumerations!A1494" TargetMode="External" Type="http://schemas.openxmlformats.org/officeDocument/2006/relationships/hyperlink"/><Relationship Id="rId181" Target="#Enumerations!A1904" TargetMode="External" Type="http://schemas.openxmlformats.org/officeDocument/2006/relationships/hyperlink"/><Relationship Id="rId182" Target="#Enumerations!A1894" TargetMode="External" Type="http://schemas.openxmlformats.org/officeDocument/2006/relationships/hyperlink"/><Relationship Id="rId183" Target="#Enumerations!A1175" TargetMode="External" Type="http://schemas.openxmlformats.org/officeDocument/2006/relationships/hyperlink"/><Relationship Id="rId184" Target="#Enumerations!A1175" TargetMode="External" Type="http://schemas.openxmlformats.org/officeDocument/2006/relationships/hyperlink"/><Relationship Id="rId185" Target="#Enumerations!A1494" TargetMode="External" Type="http://schemas.openxmlformats.org/officeDocument/2006/relationships/hyperlink"/><Relationship Id="rId186" Target="#Enumerations!A1175" TargetMode="External" Type="http://schemas.openxmlformats.org/officeDocument/2006/relationships/hyperlink"/><Relationship Id="rId187" Target="#Enumerations!A1494" TargetMode="External" Type="http://schemas.openxmlformats.org/officeDocument/2006/relationships/hyperlink"/><Relationship Id="rId188" Target="#Enumerations!A1494" TargetMode="External" Type="http://schemas.openxmlformats.org/officeDocument/2006/relationships/hyperlink"/><Relationship Id="rId189" Target="#Enumerations!A1175" TargetMode="External" Type="http://schemas.openxmlformats.org/officeDocument/2006/relationships/hyperlink"/><Relationship Id="rId190" Target="#Enumerations!A1118" TargetMode="External" Type="http://schemas.openxmlformats.org/officeDocument/2006/relationships/hyperlink"/><Relationship Id="rId191" Target="#Enumerations!A1494" TargetMode="External" Type="http://schemas.openxmlformats.org/officeDocument/2006/relationships/hyperlink"/><Relationship Id="rId192" Target="#Enumerations!A1494" TargetMode="External" Type="http://schemas.openxmlformats.org/officeDocument/2006/relationships/hyperlink"/><Relationship Id="rId193" Target="#Enumerations!A1494" TargetMode="External" Type="http://schemas.openxmlformats.org/officeDocument/2006/relationships/hyperlink"/><Relationship Id="rId194" Target="#Enumerations!A1494" TargetMode="External" Type="http://schemas.openxmlformats.org/officeDocument/2006/relationships/hyperlink"/><Relationship Id="rId195" Target="#Enumerations!A1118" TargetMode="External" Type="http://schemas.openxmlformats.org/officeDocument/2006/relationships/hyperlink"/><Relationship Id="rId196" Target="#Enumerations!A1494" TargetMode="External" Type="http://schemas.openxmlformats.org/officeDocument/2006/relationships/hyperlink"/><Relationship Id="rId197" Target="#Enumerations!A390" TargetMode="External" Type="http://schemas.openxmlformats.org/officeDocument/2006/relationships/hyperlink"/><Relationship Id="rId198" Target="#Enumerations!A1118" TargetMode="External" Type="http://schemas.openxmlformats.org/officeDocument/2006/relationships/hyperlink"/><Relationship Id="rId199" Target="#Enumerations!A1118" TargetMode="External" Type="http://schemas.openxmlformats.org/officeDocument/2006/relationships/hyperlink"/><Relationship Id="rId200" Target="#Enumerations!A485" TargetMode="External" Type="http://schemas.openxmlformats.org/officeDocument/2006/relationships/hyperlink"/><Relationship Id="rId201" Target="#Enumerations!A1888" TargetMode="External" Type="http://schemas.openxmlformats.org/officeDocument/2006/relationships/hyperlink"/><Relationship Id="rId202" Target="#Enumerations!A397" TargetMode="External" Type="http://schemas.openxmlformats.org/officeDocument/2006/relationships/hyperlink"/><Relationship Id="rId203" Target="#Enumerations!A1120" TargetMode="External" Type="http://schemas.openxmlformats.org/officeDocument/2006/relationships/hyperlink"/><Relationship Id="rId204" Target="#Enumerations!A397" TargetMode="External" Type="http://schemas.openxmlformats.org/officeDocument/2006/relationships/hyperlink"/><Relationship Id="rId205" Target="#Enumerations!A397" TargetMode="External" Type="http://schemas.openxmlformats.org/officeDocument/2006/relationships/hyperlink"/><Relationship Id="rId206" Target="#Enumerations!A1494" TargetMode="External" Type="http://schemas.openxmlformats.org/officeDocument/2006/relationships/hyperlink"/><Relationship Id="rId207" Target="#Enumerations!A397" TargetMode="External" Type="http://schemas.openxmlformats.org/officeDocument/2006/relationships/hyperlink"/><Relationship Id="rId208" Target="#Enumerations!A397" TargetMode="External" Type="http://schemas.openxmlformats.org/officeDocument/2006/relationships/hyperlink"/><Relationship Id="rId209" Target="#Enumerations!A1118" TargetMode="External" Type="http://schemas.openxmlformats.org/officeDocument/2006/relationships/hyperlink"/><Relationship Id="rId210" Target="#Enumerations!A1927" TargetMode="External" Type="http://schemas.openxmlformats.org/officeDocument/2006/relationships/hyperlink"/><Relationship Id="rId211" Target="#Enumerations!A1761" TargetMode="External" Type="http://schemas.openxmlformats.org/officeDocument/2006/relationships/hyperlink"/><Relationship Id="rId212" Target="#Enumerations!A1118" TargetMode="External" Type="http://schemas.openxmlformats.org/officeDocument/2006/relationships/hyperlink"/><Relationship Id="rId213" Target="#Enumerations!A1118" TargetMode="External" Type="http://schemas.openxmlformats.org/officeDocument/2006/relationships/hyperlink"/><Relationship Id="rId214" Target="#Enumerations!A332" TargetMode="External" Type="http://schemas.openxmlformats.org/officeDocument/2006/relationships/hyperlink"/><Relationship Id="rId215" Target="#Enumerations!A397" TargetMode="External" Type="http://schemas.openxmlformats.org/officeDocument/2006/relationships/hyperlink"/><Relationship Id="rId216" Target="#Enumerations!A1494" TargetMode="External" Type="http://schemas.openxmlformats.org/officeDocument/2006/relationships/hyperlink"/><Relationship Id="rId217" Target="#Enumerations!A584" TargetMode="External" Type="http://schemas.openxmlformats.org/officeDocument/2006/relationships/hyperlink"/><Relationship Id="rId218" Target="#Enumerations!A397" TargetMode="External" Type="http://schemas.openxmlformats.org/officeDocument/2006/relationships/hyperlink"/><Relationship Id="rId219" Target="#Enumerations!A397" TargetMode="External" Type="http://schemas.openxmlformats.org/officeDocument/2006/relationships/hyperlink"/><Relationship Id="rId220" Target="#Enumerations!A397" TargetMode="External" Type="http://schemas.openxmlformats.org/officeDocument/2006/relationships/hyperlink"/><Relationship Id="rId221" Target="#Enumerations!A397" TargetMode="External" Type="http://schemas.openxmlformats.org/officeDocument/2006/relationships/hyperlink"/><Relationship Id="rId222" Target="#Enumerations!A397" TargetMode="External" Type="http://schemas.openxmlformats.org/officeDocument/2006/relationships/hyperlink"/><Relationship Id="rId223" Target="#Enumerations!A1175" TargetMode="External" Type="http://schemas.openxmlformats.org/officeDocument/2006/relationships/hyperlink"/><Relationship Id="rId224" Target="#Enumerations!A1839" TargetMode="External" Type="http://schemas.openxmlformats.org/officeDocument/2006/relationships/hyperlink"/><Relationship Id="rId225" Target="#Enumerations!A491" TargetMode="External" Type="http://schemas.openxmlformats.org/officeDocument/2006/relationships/hyperlink"/><Relationship Id="rId226" Target="#Enumerations!A195" TargetMode="External" Type="http://schemas.openxmlformats.org/officeDocument/2006/relationships/hyperlink"/><Relationship Id="rId227" Target="#Enumerations!A1494" TargetMode="External" Type="http://schemas.openxmlformats.org/officeDocument/2006/relationships/hyperlink"/><Relationship Id="rId228" Target="#Enumerations!A1175" TargetMode="External" Type="http://schemas.openxmlformats.org/officeDocument/2006/relationships/hyperlink"/><Relationship Id="rId229" Target="#Enumerations!A1168" TargetMode="External" Type="http://schemas.openxmlformats.org/officeDocument/2006/relationships/hyperlink"/><Relationship Id="rId230" Target="#Enumerations!A385" TargetMode="External" Type="http://schemas.openxmlformats.org/officeDocument/2006/relationships/hyperlink"/><Relationship Id="rId231" Target="#Enumerations!A308" TargetMode="External" Type="http://schemas.openxmlformats.org/officeDocument/2006/relationships/hyperlink"/><Relationship Id="rId232" Target="#Enumerations!A1839" TargetMode="External" Type="http://schemas.openxmlformats.org/officeDocument/2006/relationships/hyperlink"/><Relationship Id="rId233" Target="#Enumerations!A824" TargetMode="External" Type="http://schemas.openxmlformats.org/officeDocument/2006/relationships/hyperlink"/><Relationship Id="rId234" Target="#Enumerations!A824" TargetMode="External" Type="http://schemas.openxmlformats.org/officeDocument/2006/relationships/hyperlink"/><Relationship Id="rId235" Target="#Enumerations!A1839" TargetMode="External" Type="http://schemas.openxmlformats.org/officeDocument/2006/relationships/hyperlink"/><Relationship Id="rId236" Target="#Enumerations!A1679" TargetMode="External" Type="http://schemas.openxmlformats.org/officeDocument/2006/relationships/hyperlink"/><Relationship Id="rId237" Target="#Registers!A271" TargetMode="External" Type="http://schemas.openxmlformats.org/officeDocument/2006/relationships/hyperlink"/><Relationship Id="rId238" Target="#Enumerations!A1679" TargetMode="External" Type="http://schemas.openxmlformats.org/officeDocument/2006/relationships/hyperlink"/><Relationship Id="rId239" Target="#Enumerations!A1225" TargetMode="External" Type="http://schemas.openxmlformats.org/officeDocument/2006/relationships/hyperlink"/><Relationship Id="rId240" Target="#Enumerations!A1225" TargetMode="External" Type="http://schemas.openxmlformats.org/officeDocument/2006/relationships/hyperlink"/><Relationship Id="rId241" Target="#Enumerations!A1116" TargetMode="External" Type="http://schemas.openxmlformats.org/officeDocument/2006/relationships/hyperlink"/><Relationship Id="rId242" Target="#Enumerations!A1116" TargetMode="External" Type="http://schemas.openxmlformats.org/officeDocument/2006/relationships/hyperlink"/><Relationship Id="rId243" Target="#Enumerations!A1225" TargetMode="External" Type="http://schemas.openxmlformats.org/officeDocument/2006/relationships/hyperlink"/><Relationship Id="rId244" Target="#Enumerations!A1116" TargetMode="External" Type="http://schemas.openxmlformats.org/officeDocument/2006/relationships/hyperlink"/><Relationship Id="rId245" Target="#Enumerations!A432" TargetMode="External" Type="http://schemas.openxmlformats.org/officeDocument/2006/relationships/hyperlink"/><Relationship Id="rId246" Target="#Enumerations!A437" TargetMode="External" Type="http://schemas.openxmlformats.org/officeDocument/2006/relationships/hyperlink"/><Relationship Id="rId247" Target="#Enumerations!A429" TargetMode="External" Type="http://schemas.openxmlformats.org/officeDocument/2006/relationships/hyperlink"/><Relationship Id="rId248" Target="#Enumerations!A1118" TargetMode="External" Type="http://schemas.openxmlformats.org/officeDocument/2006/relationships/hyperlink"/><Relationship Id="rId249" Target="#Enumerations!A1694" TargetMode="External" Type="http://schemas.openxmlformats.org/officeDocument/2006/relationships/hyperlink"/><Relationship Id="rId250" Target="#Enumerations!A1911" TargetMode="External" Type="http://schemas.openxmlformats.org/officeDocument/2006/relationships/hyperlink"/><Relationship Id="rId251" Target="#Enumerations!A1920" TargetMode="External" Type="http://schemas.openxmlformats.org/officeDocument/2006/relationships/hyperlink"/><Relationship Id="rId252" Target="#Enumerations!A1118" TargetMode="External" Type="http://schemas.openxmlformats.org/officeDocument/2006/relationships/hyperlink"/><Relationship Id="rId253" Target="#Enumerations!A1118" TargetMode="External" Type="http://schemas.openxmlformats.org/officeDocument/2006/relationships/hyperlink"/><Relationship Id="rId254" Target="#Enumerations!A397" TargetMode="External" Type="http://schemas.openxmlformats.org/officeDocument/2006/relationships/hyperlink"/><Relationship Id="rId255" Target="#Enumerations!A397" TargetMode="External" Type="http://schemas.openxmlformats.org/officeDocument/2006/relationships/hyperlink"/><Relationship Id="rId256" Target="#Enumerations!A17" TargetMode="External" Type="http://schemas.openxmlformats.org/officeDocument/2006/relationships/hyperlink"/><Relationship Id="rId257" Target="#Enumerations!A17" TargetMode="External" Type="http://schemas.openxmlformats.org/officeDocument/2006/relationships/hyperlink"/><Relationship Id="rId258" Target="#Enumerations!A1175" TargetMode="External" Type="http://schemas.openxmlformats.org/officeDocument/2006/relationships/hyperlink"/><Relationship Id="rId259" Target="#Enumerations!A1175" TargetMode="External" Type="http://schemas.openxmlformats.org/officeDocument/2006/relationships/hyperlink"/><Relationship Id="rId260" Target="#Enumerations!A17" TargetMode="External" Type="http://schemas.openxmlformats.org/officeDocument/2006/relationships/hyperlink"/><Relationship Id="rId261" Target="#Enumerations!A164" TargetMode="External" Type="http://schemas.openxmlformats.org/officeDocument/2006/relationships/hyperlink"/><Relationship Id="rId262" Target="#Enumerations!A274" TargetMode="External" Type="http://schemas.openxmlformats.org/officeDocument/2006/relationships/hyperlink"/><Relationship Id="rId263" Target="#Enumerations!A280" TargetMode="External" Type="http://schemas.openxmlformats.org/officeDocument/2006/relationships/hyperlink"/><Relationship Id="rId264" Target="#Enumerations!A280" TargetMode="External" Type="http://schemas.openxmlformats.org/officeDocument/2006/relationships/hyperlink"/><Relationship Id="rId265" Target="#Enumerations!A280" TargetMode="External" Type="http://schemas.openxmlformats.org/officeDocument/2006/relationships/hyperlink"/><Relationship Id="rId266" Target="#Enumerations!A280" TargetMode="External" Type="http://schemas.openxmlformats.org/officeDocument/2006/relationships/hyperlink"/><Relationship Id="rId267" Target="#Enumerations!A280" TargetMode="External" Type="http://schemas.openxmlformats.org/officeDocument/2006/relationships/hyperlink"/><Relationship Id="rId268" Target="#Enumerations!A283" TargetMode="External" Type="http://schemas.openxmlformats.org/officeDocument/2006/relationships/hyperlink"/><Relationship Id="rId269" Target="#Enumerations!A283" TargetMode="External" Type="http://schemas.openxmlformats.org/officeDocument/2006/relationships/hyperlink"/><Relationship Id="rId270" Target="#Enumerations!A283" TargetMode="External" Type="http://schemas.openxmlformats.org/officeDocument/2006/relationships/hyperlink"/><Relationship Id="rId271" Target="#Enumerations!A283" TargetMode="External" Type="http://schemas.openxmlformats.org/officeDocument/2006/relationships/hyperlink"/><Relationship Id="rId272" Target="#Enumerations!A283" TargetMode="External" Type="http://schemas.openxmlformats.org/officeDocument/2006/relationships/hyperlink"/><Relationship Id="rId273" Target="#Registers!A26" TargetMode="External" Type="http://schemas.openxmlformats.org/officeDocument/2006/relationships/hyperlink"/><Relationship Id="rId274" Target="#Registers!A26" TargetMode="External" Type="http://schemas.openxmlformats.org/officeDocument/2006/relationships/hyperlink"/><Relationship Id="rId275" Target="#Registers!A26" TargetMode="External" Type="http://schemas.openxmlformats.org/officeDocument/2006/relationships/hyperlink"/><Relationship Id="rId276" Target="#Registers!A26" TargetMode="External" Type="http://schemas.openxmlformats.org/officeDocument/2006/relationships/hyperlink"/><Relationship Id="rId277" Target="#Registers!A26" TargetMode="External" Type="http://schemas.openxmlformats.org/officeDocument/2006/relationships/hyperlink"/><Relationship Id="rId278" Target="#Registers!A26" TargetMode="External" Type="http://schemas.openxmlformats.org/officeDocument/2006/relationships/hyperlink"/><Relationship Id="rId279" Target="#Registers!A26" TargetMode="External" Type="http://schemas.openxmlformats.org/officeDocument/2006/relationships/hyperlink"/><Relationship Id="rId280" Target="#Registers!A221" TargetMode="External" Type="http://schemas.openxmlformats.org/officeDocument/2006/relationships/hyperlink"/><Relationship Id="rId281" Target="#Registers!A221" TargetMode="External" Type="http://schemas.openxmlformats.org/officeDocument/2006/relationships/hyperlink"/><Relationship Id="rId282" Target="#Registers!A221" TargetMode="External" Type="http://schemas.openxmlformats.org/officeDocument/2006/relationships/hyperlink"/><Relationship Id="rId283" Target="#Registers!A221" TargetMode="External" Type="http://schemas.openxmlformats.org/officeDocument/2006/relationships/hyperlink"/><Relationship Id="rId284" Target="#Registers!A221" TargetMode="External" Type="http://schemas.openxmlformats.org/officeDocument/2006/relationships/hyperlink"/><Relationship Id="rId285" Target="#Registers!A221" TargetMode="External" Type="http://schemas.openxmlformats.org/officeDocument/2006/relationships/hyperlink"/><Relationship Id="rId286" Target="#Registers!A221" TargetMode="External" Type="http://schemas.openxmlformats.org/officeDocument/2006/relationships/hyperlink"/><Relationship Id="rId287" Target="#Enumerations!A1116" TargetMode="External" Type="http://schemas.openxmlformats.org/officeDocument/2006/relationships/hyperlink"/><Relationship Id="rId288" Target="#Enumerations!A1116" TargetMode="External" Type="http://schemas.openxmlformats.org/officeDocument/2006/relationships/hyperlink"/><Relationship Id="rId289" Target="#Enumerations!A1225" TargetMode="External" Type="http://schemas.openxmlformats.org/officeDocument/2006/relationships/hyperlink"/><Relationship Id="rId290" Target="#Enumerations!A1225" TargetMode="External" Type="http://schemas.openxmlformats.org/officeDocument/2006/relationships/hyperlink"/><Relationship Id="rId291" Target="#Enumerations!A651" TargetMode="External" Type="http://schemas.openxmlformats.org/officeDocument/2006/relationships/hyperlink"/><Relationship Id="rId292" Target="#Enumerations!A651" TargetMode="External" Type="http://schemas.openxmlformats.org/officeDocument/2006/relationships/hyperlink"/><Relationship Id="rId293" Target="#Enumerations!A651" TargetMode="External" Type="http://schemas.openxmlformats.org/officeDocument/2006/relationships/hyperlink"/><Relationship Id="rId294" Target="#Enumerations!A651" TargetMode="External" Type="http://schemas.openxmlformats.org/officeDocument/2006/relationships/hyperlink"/><Relationship Id="rId295" Target="#Enumerations!A651" TargetMode="External" Type="http://schemas.openxmlformats.org/officeDocument/2006/relationships/hyperlink"/><Relationship Id="rId296" Target="#Enumerations!A651" TargetMode="External" Type="http://schemas.openxmlformats.org/officeDocument/2006/relationships/hyperlink"/><Relationship Id="rId297" Target="#Enumerations!A651" TargetMode="External" Type="http://schemas.openxmlformats.org/officeDocument/2006/relationships/hyperlink"/><Relationship Id="rId298" Target="#Enumerations!A387" TargetMode="External" Type="http://schemas.openxmlformats.org/officeDocument/2006/relationships/hyperlink"/><Relationship Id="rId299" Target="#Enumerations!A1494" TargetMode="External" Type="http://schemas.openxmlformats.org/officeDocument/2006/relationships/hyperlink"/><Relationship Id="rId300" Target="#Registers!A52" TargetMode="External" Type="http://schemas.openxmlformats.org/officeDocument/2006/relationships/hyperlink"/><Relationship Id="rId301" Target="#Registers!A52" TargetMode="External" Type="http://schemas.openxmlformats.org/officeDocument/2006/relationships/hyperlink"/><Relationship Id="rId302" Target="#Registers!A52" TargetMode="External" Type="http://schemas.openxmlformats.org/officeDocument/2006/relationships/hyperlink"/><Relationship Id="rId303" Target="#Registers!A52" TargetMode="External" Type="http://schemas.openxmlformats.org/officeDocument/2006/relationships/hyperlink"/><Relationship Id="rId304" Target="#Registers!A52" TargetMode="External" Type="http://schemas.openxmlformats.org/officeDocument/2006/relationships/hyperlink"/><Relationship Id="rId305" Target="#Registers!A52" TargetMode="External" Type="http://schemas.openxmlformats.org/officeDocument/2006/relationships/hyperlink"/><Relationship Id="rId306" Target="#Registers!A52" TargetMode="External" Type="http://schemas.openxmlformats.org/officeDocument/2006/relationships/hyperlink"/><Relationship Id="rId307" Target="#Registers!A52" TargetMode="External" Type="http://schemas.openxmlformats.org/officeDocument/2006/relationships/hyperlink"/><Relationship Id="rId308" Target="#Enumerations!A397" TargetMode="External" Type="http://schemas.openxmlformats.org/officeDocument/2006/relationships/hyperlink"/><Relationship Id="rId309" Target="#Enumerations!A483" TargetMode="External" Type="http://schemas.openxmlformats.org/officeDocument/2006/relationships/hyperlink"/><Relationship Id="rId310" Target="#Enumerations!A541" TargetMode="External" Type="http://schemas.openxmlformats.org/officeDocument/2006/relationships/hyperlink"/><Relationship Id="rId311" Target="#Enumerations!A541" TargetMode="External" Type="http://schemas.openxmlformats.org/officeDocument/2006/relationships/hyperlink"/><Relationship Id="rId312" Target="#Enumerations!A544" TargetMode="External" Type="http://schemas.openxmlformats.org/officeDocument/2006/relationships/hyperlink"/><Relationship Id="rId313" Target="#Enumerations!A544" TargetMode="External" Type="http://schemas.openxmlformats.org/officeDocument/2006/relationships/hyperlink"/><Relationship Id="rId314" Target="#Enumerations!A544" TargetMode="External" Type="http://schemas.openxmlformats.org/officeDocument/2006/relationships/hyperlink"/><Relationship Id="rId315" Target="#Enumerations!A544" TargetMode="External" Type="http://schemas.openxmlformats.org/officeDocument/2006/relationships/hyperlink"/><Relationship Id="rId316" Target="#Enumerations!A544" TargetMode="External" Type="http://schemas.openxmlformats.org/officeDocument/2006/relationships/hyperlink"/><Relationship Id="rId317" Target="#Enumerations!A544" TargetMode="External" Type="http://schemas.openxmlformats.org/officeDocument/2006/relationships/hyperlink"/><Relationship Id="rId318" Target="#Enumerations!A544" TargetMode="External" Type="http://schemas.openxmlformats.org/officeDocument/2006/relationships/hyperlink"/><Relationship Id="rId319" Target="#Registers!A273" TargetMode="External" Type="http://schemas.openxmlformats.org/officeDocument/2006/relationships/hyperlink"/><Relationship Id="rId320" Target="#Enumerations!A302" TargetMode="External" Type="http://schemas.openxmlformats.org/officeDocument/2006/relationships/hyperlink"/><Relationship Id="rId321" Target="#Enumerations!A302" TargetMode="External" Type="http://schemas.openxmlformats.org/officeDocument/2006/relationships/hyperlink"/><Relationship Id="rId322" Target="#Enumerations!A302" TargetMode="External" Type="http://schemas.openxmlformats.org/officeDocument/2006/relationships/hyperlink"/><Relationship Id="rId323" Target="#Enumerations!A302" TargetMode="External" Type="http://schemas.openxmlformats.org/officeDocument/2006/relationships/hyperlink"/><Relationship Id="rId324" Target="#Enumerations!A302" TargetMode="External" Type="http://schemas.openxmlformats.org/officeDocument/2006/relationships/hyperlink"/><Relationship Id="rId325" Target="#Enumerations!A302" TargetMode="External" Type="http://schemas.openxmlformats.org/officeDocument/2006/relationships/hyperlink"/><Relationship Id="rId326" Target="#Registers!A87" TargetMode="External" Type="http://schemas.openxmlformats.org/officeDocument/2006/relationships/hyperlink"/><Relationship Id="rId327" Target="#Registers!A87" TargetMode="External" Type="http://schemas.openxmlformats.org/officeDocument/2006/relationships/hyperlink"/><Relationship Id="rId328" Target="#Registers!A87" TargetMode="External" Type="http://schemas.openxmlformats.org/officeDocument/2006/relationships/hyperlink"/><Relationship Id="rId329" Target="#Registers!A87" TargetMode="External" Type="http://schemas.openxmlformats.org/officeDocument/2006/relationships/hyperlink"/><Relationship Id="rId330" Target="#Registers!A87" TargetMode="External" Type="http://schemas.openxmlformats.org/officeDocument/2006/relationships/hyperlink"/><Relationship Id="rId331" Target="#Registers!A87" TargetMode="External" Type="http://schemas.openxmlformats.org/officeDocument/2006/relationships/hyperlink"/><Relationship Id="rId332" Target="#Registers!A87" TargetMode="External" Type="http://schemas.openxmlformats.org/officeDocument/2006/relationships/hyperlink"/><Relationship Id="rId333" Target="#Enumerations!A30" TargetMode="External" Type="http://schemas.openxmlformats.org/officeDocument/2006/relationships/hyperlink"/><Relationship Id="rId334" Target="#Enumerations!A1118" TargetMode="External" Type="http://schemas.openxmlformats.org/officeDocument/2006/relationships/hyperlink"/><Relationship Id="rId335" Target="#Enumerations!A611" TargetMode="External" Type="http://schemas.openxmlformats.org/officeDocument/2006/relationships/hyperlink"/><Relationship Id="rId336" Target="#Enumerations!A611" TargetMode="External" Type="http://schemas.openxmlformats.org/officeDocument/2006/relationships/hyperlink"/><Relationship Id="rId337" Target="#Enumerations!A611" TargetMode="External" Type="http://schemas.openxmlformats.org/officeDocument/2006/relationships/hyperlink"/><Relationship Id="rId338" Target="#Enumerations!A611" TargetMode="External" Type="http://schemas.openxmlformats.org/officeDocument/2006/relationships/hyperlink"/><Relationship Id="rId339" Target="#Enumerations!A641" TargetMode="External" Type="http://schemas.openxmlformats.org/officeDocument/2006/relationships/hyperlink"/><Relationship Id="rId340" Target="#Enumerations!A647" TargetMode="External" Type="http://schemas.openxmlformats.org/officeDocument/2006/relationships/hyperlink"/><Relationship Id="rId341" Target="#Enumerations!A397" TargetMode="External" Type="http://schemas.openxmlformats.org/officeDocument/2006/relationships/hyperlink"/><Relationship Id="rId342" Target="#Enumerations!A397" TargetMode="External" Type="http://schemas.openxmlformats.org/officeDocument/2006/relationships/hyperlink"/><Relationship Id="rId343" Target="#Enumerations!A397" TargetMode="External" Type="http://schemas.openxmlformats.org/officeDocument/2006/relationships/hyperlink"/><Relationship Id="rId344" Target="#Enumerations!A1118" TargetMode="External" Type="http://schemas.openxmlformats.org/officeDocument/2006/relationships/hyperlink"/><Relationship Id="rId345" Target="#Enumerations!A1124" TargetMode="External" Type="http://schemas.openxmlformats.org/officeDocument/2006/relationships/hyperlink"/><Relationship Id="rId346" Target="#Enumerations!A397" TargetMode="External" Type="http://schemas.openxmlformats.org/officeDocument/2006/relationships/hyperlink"/><Relationship Id="rId347" Target="#Enumerations!A1135" TargetMode="External" Type="http://schemas.openxmlformats.org/officeDocument/2006/relationships/hyperlink"/><Relationship Id="rId348" Target="#Enumerations!A1138" TargetMode="External" Type="http://schemas.openxmlformats.org/officeDocument/2006/relationships/hyperlink"/><Relationship Id="rId349" Target="#Registers!A289" TargetMode="External" Type="http://schemas.openxmlformats.org/officeDocument/2006/relationships/hyperlink"/><Relationship Id="rId350" Target="#Registers!A305" TargetMode="External" Type="http://schemas.openxmlformats.org/officeDocument/2006/relationships/hyperlink"/><Relationship Id="rId351" Target="#Registers!A321" TargetMode="External" Type="http://schemas.openxmlformats.org/officeDocument/2006/relationships/hyperlink"/><Relationship Id="rId352" Target="#Registers!A337" TargetMode="External" Type="http://schemas.openxmlformats.org/officeDocument/2006/relationships/hyperlink"/><Relationship Id="rId353" Target="#Enumerations!A397" TargetMode="External" Type="http://schemas.openxmlformats.org/officeDocument/2006/relationships/hyperlink"/><Relationship Id="rId354" Target="#Enumerations!A1118" TargetMode="External" Type="http://schemas.openxmlformats.org/officeDocument/2006/relationships/hyperlink"/><Relationship Id="rId355" Target="#Enumerations!A1142" TargetMode="External" Type="http://schemas.openxmlformats.org/officeDocument/2006/relationships/hyperlink"/><Relationship Id="rId356" Target="#Enumerations!A1225" TargetMode="External" Type="http://schemas.openxmlformats.org/officeDocument/2006/relationships/hyperlink"/><Relationship Id="rId357" Target="#Enumerations!A1116" TargetMode="External" Type="http://schemas.openxmlformats.org/officeDocument/2006/relationships/hyperlink"/><Relationship Id="rId358" Target="#Enumerations!A1225" TargetMode="External" Type="http://schemas.openxmlformats.org/officeDocument/2006/relationships/hyperlink"/><Relationship Id="rId359" Target="#Enumerations!A1116" TargetMode="External" Type="http://schemas.openxmlformats.org/officeDocument/2006/relationships/hyperlink"/><Relationship Id="rId360" Target="#Enumerations!A1225" TargetMode="External" Type="http://schemas.openxmlformats.org/officeDocument/2006/relationships/hyperlink"/><Relationship Id="rId361" Target="#Enumerations!A1116" TargetMode="External" Type="http://schemas.openxmlformats.org/officeDocument/2006/relationships/hyperlink"/><Relationship Id="rId362" Target="#Enumerations!A1225" TargetMode="External" Type="http://schemas.openxmlformats.org/officeDocument/2006/relationships/hyperlink"/><Relationship Id="rId363" Target="#Enumerations!A1116" TargetMode="External" Type="http://schemas.openxmlformats.org/officeDocument/2006/relationships/hyperlink"/><Relationship Id="rId364" Target="#Enumerations!A1735" TargetMode="External" Type="http://schemas.openxmlformats.org/officeDocument/2006/relationships/hyperlink"/><Relationship Id="rId365" Target="#Enumerations!A1494" TargetMode="External" Type="http://schemas.openxmlformats.org/officeDocument/2006/relationships/hyperlink"/><Relationship Id="rId366" Target="#Registers!A353" TargetMode="External" Type="http://schemas.openxmlformats.org/officeDocument/2006/relationships/hyperlink"/><Relationship Id="rId367" Target="#Registers!A357" TargetMode="External" Type="http://schemas.openxmlformats.org/officeDocument/2006/relationships/hyperlink"/><Relationship Id="rId368" Target="#Registers!A364" TargetMode="External" Type="http://schemas.openxmlformats.org/officeDocument/2006/relationships/hyperlink"/><Relationship Id="rId369" Target="#Registers!A378" TargetMode="External" Type="http://schemas.openxmlformats.org/officeDocument/2006/relationships/hyperlink"/><Relationship Id="rId370" Target="#Registers!A389" TargetMode="External" Type="http://schemas.openxmlformats.org/officeDocument/2006/relationships/hyperlink"/><Relationship Id="rId371" Target="#Registers!A392" TargetMode="External" Type="http://schemas.openxmlformats.org/officeDocument/2006/relationships/hyperlink"/><Relationship Id="rId372" Target="#Registers!A405" TargetMode="External" Type="http://schemas.openxmlformats.org/officeDocument/2006/relationships/hyperlink"/><Relationship Id="rId373" Target="#Registers!A412" TargetMode="External" Type="http://schemas.openxmlformats.org/officeDocument/2006/relationships/hyperlink"/><Relationship Id="rId374" Target="#Registers!A414" TargetMode="External" Type="http://schemas.openxmlformats.org/officeDocument/2006/relationships/hyperlink"/><Relationship Id="rId375" Target="#Registers!A419" TargetMode="External" Type="http://schemas.openxmlformats.org/officeDocument/2006/relationships/hyperlink"/><Relationship Id="rId376" Target="#Registers!A428" TargetMode="External" Type="http://schemas.openxmlformats.org/officeDocument/2006/relationships/hyperlink"/><Relationship Id="rId377" Target="#Registers!A432" TargetMode="External" Type="http://schemas.openxmlformats.org/officeDocument/2006/relationships/hyperlink"/><Relationship Id="rId378" Target="#Registers!A440" TargetMode="External" Type="http://schemas.openxmlformats.org/officeDocument/2006/relationships/hyperlink"/><Relationship Id="rId379" Target="#Registers!A449" TargetMode="External" Type="http://schemas.openxmlformats.org/officeDocument/2006/relationships/hyperlink"/><Relationship Id="rId380" Target="#Registers!A464" TargetMode="External" Type="http://schemas.openxmlformats.org/officeDocument/2006/relationships/hyperlink"/><Relationship Id="rId381" Target="#Registers!A469" TargetMode="External" Type="http://schemas.openxmlformats.org/officeDocument/2006/relationships/hyperlink"/><Relationship Id="rId382" Target="#Registers!A474" TargetMode="External" Type="http://schemas.openxmlformats.org/officeDocument/2006/relationships/hyperlink"/><Relationship Id="rId383" Target="#Registers!A475" TargetMode="External" Type="http://schemas.openxmlformats.org/officeDocument/2006/relationships/hyperlink"/><Relationship Id="rId384" Target="#Registers!A486" TargetMode="External" Type="http://schemas.openxmlformats.org/officeDocument/2006/relationships/hyperlink"/><Relationship Id="rId385" Target="#Registers!A494" TargetMode="External" Type="http://schemas.openxmlformats.org/officeDocument/2006/relationships/hyperlink"/><Relationship Id="rId386" Target="#Registers!A510" TargetMode="External" Type="http://schemas.openxmlformats.org/officeDocument/2006/relationships/hyperlink"/><Relationship Id="rId387" Target="#Registers!A526" TargetMode="External" Type="http://schemas.openxmlformats.org/officeDocument/2006/relationships/hyperlink"/><Relationship Id="rId388" Target="#Enumerations!A1118" TargetMode="External" Type="http://schemas.openxmlformats.org/officeDocument/2006/relationships/hyperlink"/><Relationship Id="rId389" Target="#Enumerations!A1771" TargetMode="External" Type="http://schemas.openxmlformats.org/officeDocument/2006/relationships/hyperlink"/><Relationship Id="rId390" Target="#Enumerations!A1777" TargetMode="External" Type="http://schemas.openxmlformats.org/officeDocument/2006/relationships/hyperlink"/><Relationship Id="rId391" Target="#Enumerations!A1813" TargetMode="External" Type="http://schemas.openxmlformats.org/officeDocument/2006/relationships/hyperlink"/><Relationship Id="rId392" Target="#Enumerations!A1837" TargetMode="External" Type="http://schemas.openxmlformats.org/officeDocument/2006/relationships/hyperlink"/><Relationship Id="rId393" Target="#Enumerations!A1839" TargetMode="External" Type="http://schemas.openxmlformats.org/officeDocument/2006/relationships/hyperlink"/><Relationship Id="rId394" Target="#Enumerations!A491" TargetMode="External" Type="http://schemas.openxmlformats.org/officeDocument/2006/relationships/hyperlink"/><Relationship Id="rId395" Target="#Enumerations!A397" TargetMode="External" Type="http://schemas.openxmlformats.org/officeDocument/2006/relationships/hyperlink"/><Relationship Id="rId396" Target="#Enumerations!A397" TargetMode="External" Type="http://schemas.openxmlformats.org/officeDocument/2006/relationships/hyperlink"/><Relationship Id="rId397" Target="#Enumerations!A1118" TargetMode="External" Type="http://schemas.openxmlformats.org/officeDocument/2006/relationships/hyperlink"/><Relationship Id="rId398" Target="#Enumerations!A1118" TargetMode="External" Type="http://schemas.openxmlformats.org/officeDocument/2006/relationships/hyperlink"/><Relationship Id="rId399" Target="#Enumerations!A397" TargetMode="External" Type="http://schemas.openxmlformats.org/officeDocument/2006/relationships/hyperlink"/><Relationship Id="rId400" Target="#Enumerations!A1118" TargetMode="External" Type="http://schemas.openxmlformats.org/officeDocument/2006/relationships/hyperlink"/><Relationship Id="rId401" Target="#Enumerations!A397" TargetMode="External" Type="http://schemas.openxmlformats.org/officeDocument/2006/relationships/hyperlink"/><Relationship Id="rId402" Target="#Enumerations!A1118" TargetMode="External" Type="http://schemas.openxmlformats.org/officeDocument/2006/relationships/hyperlink"/><Relationship Id="rId403" Target="#Enumerations!A1896" TargetMode="External" Type="http://schemas.openxmlformats.org/officeDocument/2006/relationships/hyperlink"/><Relationship Id="rId404" Target="#Enumerations!A1955" TargetMode="External" Type="http://schemas.openxmlformats.org/officeDocument/2006/relationships/hyperlink"/><Relationship Id="rId405" Target="#Enumerations!A321" TargetMode="External" Type="http://schemas.openxmlformats.org/officeDocument/2006/relationships/hyperlink"/><Relationship Id="rId406" Target="#Enumerations!A321" TargetMode="External" Type="http://schemas.openxmlformats.org/officeDocument/2006/relationships/hyperlink"/><Relationship Id="rId407" Target="#Enumerations!A321" TargetMode="External" Type="http://schemas.openxmlformats.org/officeDocument/2006/relationships/hyperlink"/><Relationship Id="rId408" Target="#Enumerations!A321" TargetMode="External" Type="http://schemas.openxmlformats.org/officeDocument/2006/relationships/hyperlink"/><Relationship Id="rId409" Target="#Enumerations!A321" TargetMode="External" Type="http://schemas.openxmlformats.org/officeDocument/2006/relationships/hyperlink"/><Relationship Id="rId410" Target="#Enumerations!A321" TargetMode="External" Type="http://schemas.openxmlformats.org/officeDocument/2006/relationships/hyperlink"/><Relationship Id="rId411" Target="#Enumerations!A321" TargetMode="External" Type="http://schemas.openxmlformats.org/officeDocument/2006/relationships/hyperlink"/><Relationship Id="rId412" Target="#Enumerations!A321" TargetMode="External" Type="http://schemas.openxmlformats.org/officeDocument/2006/relationships/hyperlink"/><Relationship Id="rId413" Target="#Enumerations!A321" TargetMode="External" Type="http://schemas.openxmlformats.org/officeDocument/2006/relationships/hyperlink"/><Relationship Id="rId414" Target="#Enumerations!A321" TargetMode="External" Type="http://schemas.openxmlformats.org/officeDocument/2006/relationships/hyperlink"/><Relationship Id="rId415" Target="#Enumerations!A321" TargetMode="External" Type="http://schemas.openxmlformats.org/officeDocument/2006/relationships/hyperlink"/><Relationship Id="rId416" Target="#Enumerations!A321" TargetMode="External" Type="http://schemas.openxmlformats.org/officeDocument/2006/relationships/hyperlink"/><Relationship Id="rId417" Target="#Enumerations!A321" TargetMode="External" Type="http://schemas.openxmlformats.org/officeDocument/2006/relationships/hyperlink"/><Relationship Id="rId418" Target="#Enumerations!A321" TargetMode="External" Type="http://schemas.openxmlformats.org/officeDocument/2006/relationships/hyperlink"/><Relationship Id="rId419" Target="#Registers!A542" TargetMode="External" Type="http://schemas.openxmlformats.org/officeDocument/2006/relationships/hyperlink"/><Relationship Id="rId420" Target="#Registers!A558" TargetMode="External" Type="http://schemas.openxmlformats.org/officeDocument/2006/relationships/hyperlink"/><Relationship Id="rId421" Target="#Registers!A574" TargetMode="External" Type="http://schemas.openxmlformats.org/officeDocument/2006/relationships/hyperlink"/><Relationship Id="rId422" Target="#Registers!A590" TargetMode="External" Type="http://schemas.openxmlformats.org/officeDocument/2006/relationships/hyperlink"/><Relationship Id="rId423" Target="#Registers!A606" TargetMode="External" Type="http://schemas.openxmlformats.org/officeDocument/2006/relationships/hyperlink"/><Relationship Id="rId424" Target="#Registers!A622" TargetMode="External" Type="http://schemas.openxmlformats.org/officeDocument/2006/relationships/hyperlink"/><Relationship Id="rId425" Target="#Registers!A638" TargetMode="External" Type="http://schemas.openxmlformats.org/officeDocument/2006/relationships/hyperlink"/><Relationship Id="rId426" Target="#Registers!A654" TargetMode="External" Type="http://schemas.openxmlformats.org/officeDocument/2006/relationships/hyperlink"/><Relationship Id="rId427" Target="#Enumerations!A1661" TargetMode="External" Type="http://schemas.openxmlformats.org/officeDocument/2006/relationships/hyperlink"/><Relationship Id="rId428" Target="#Enumerations!A1175" TargetMode="External" Type="http://schemas.openxmlformats.org/officeDocument/2006/relationships/hyperlink"/><Relationship Id="rId429" Target="#Enumerations!A1744" TargetMode="External" Type="http://schemas.openxmlformats.org/officeDocument/2006/relationships/hyperlink"/><Relationship Id="rId430" Target="#Enumerations!A1747" TargetMode="External" Type="http://schemas.openxmlformats.org/officeDocument/2006/relationships/hyperlink"/><Relationship Id="rId431" Target="#Enumerations!A1684" TargetMode="External" Type="http://schemas.openxmlformats.org/officeDocument/2006/relationships/hyperlink"/><Relationship Id="rId432" Target="#Enumerations!A435" TargetMode="External" Type="http://schemas.openxmlformats.org/officeDocument/2006/relationships/hyperlink"/><Relationship Id="rId433" Target="#Enumerations!A1494" TargetMode="External" Type="http://schemas.openxmlformats.org/officeDocument/2006/relationships/hyperlink"/><Relationship Id="rId434" Target="#Enumerations!A2" TargetMode="External" Type="http://schemas.openxmlformats.org/officeDocument/2006/relationships/hyperlink"/><Relationship Id="rId435" Target="#Enumerations!A229" TargetMode="External" Type="http://schemas.openxmlformats.org/officeDocument/2006/relationships/hyperlink"/><Relationship Id="rId436" Target="#Enumerations!A397" TargetMode="External" Type="http://schemas.openxmlformats.org/officeDocument/2006/relationships/hyperlink"/><Relationship Id="rId437" Target="#Enumerations!A233" TargetMode="External" Type="http://schemas.openxmlformats.org/officeDocument/2006/relationships/hyperlink"/><Relationship Id="rId438" Target="#Enumerations!A1118" TargetMode="External" Type="http://schemas.openxmlformats.org/officeDocument/2006/relationships/hyperlink"/><Relationship Id="rId439" Target="#Enumerations!A406" TargetMode="External" Type="http://schemas.openxmlformats.org/officeDocument/2006/relationships/hyperlink"/><Relationship Id="rId440" Target="#Enumerations!A1723" TargetMode="External" Type="http://schemas.openxmlformats.org/officeDocument/2006/relationships/hyperlink"/><Relationship Id="rId441" Target="#Enumerations!A480" TargetMode="External" Type="http://schemas.openxmlformats.org/officeDocument/2006/relationships/hyperlink"/><Relationship Id="rId442" Target="#Enumerations!A1118" TargetMode="External" Type="http://schemas.openxmlformats.org/officeDocument/2006/relationships/hyperlink"/><Relationship Id="rId443" Target="#Enumerations!A544" TargetMode="External" Type="http://schemas.openxmlformats.org/officeDocument/2006/relationships/hyperlink"/><Relationship Id="rId444" Target="#Enumerations!A544" TargetMode="External" Type="http://schemas.openxmlformats.org/officeDocument/2006/relationships/hyperlink"/><Relationship Id="rId445" Target="#Enumerations!A544" TargetMode="External" Type="http://schemas.openxmlformats.org/officeDocument/2006/relationships/hyperlink"/><Relationship Id="rId446" Target="#Enumerations!A544" TargetMode="External" Type="http://schemas.openxmlformats.org/officeDocument/2006/relationships/hyperlink"/><Relationship Id="rId447" Target="#Enumerations!A544" TargetMode="External" Type="http://schemas.openxmlformats.org/officeDocument/2006/relationships/hyperlink"/><Relationship Id="rId448" Target="#Enumerations!A544" TargetMode="External" Type="http://schemas.openxmlformats.org/officeDocument/2006/relationships/hyperlink"/><Relationship Id="rId449" Target="#Enumerations!A544" TargetMode="External" Type="http://schemas.openxmlformats.org/officeDocument/2006/relationships/hyperlink"/><Relationship Id="rId450" Target="#Enumerations!A544" TargetMode="External" Type="http://schemas.openxmlformats.org/officeDocument/2006/relationships/hyperlink"/><Relationship Id="rId451" Target="#Enumerations!A854" TargetMode="External" Type="http://schemas.openxmlformats.org/officeDocument/2006/relationships/hyperlink"/><Relationship Id="rId452" Target="#Enumerations!A841" TargetMode="External" Type="http://schemas.openxmlformats.org/officeDocument/2006/relationships/hyperlink"/><Relationship Id="rId453" Target="#Enumerations!A854" TargetMode="External" Type="http://schemas.openxmlformats.org/officeDocument/2006/relationships/hyperlink"/><Relationship Id="rId454" Target="#Enumerations!A173" TargetMode="External" Type="http://schemas.openxmlformats.org/officeDocument/2006/relationships/hyperlink"/><Relationship Id="rId455" Target="#Enumerations!A822" TargetMode="External" Type="http://schemas.openxmlformats.org/officeDocument/2006/relationships/hyperlink"/><Relationship Id="rId456" Target="#Enumerations!A1907" TargetMode="External" Type="http://schemas.openxmlformats.org/officeDocument/2006/relationships/hyperlink"/><Relationship Id="rId457" Target="#Enumerations!A1118" TargetMode="External" Type="http://schemas.openxmlformats.org/officeDocument/2006/relationships/hyperlink"/><Relationship Id="rId458" Target="#Enumerations!A1882" TargetMode="External" Type="http://schemas.openxmlformats.org/officeDocument/2006/relationships/hyperlink"/><Relationship Id="rId459" Target="#Enumerations!A397" TargetMode="External" Type="http://schemas.openxmlformats.org/officeDocument/2006/relationships/hyperlink"/><Relationship Id="rId460" Target="#Enumerations!A1175" TargetMode="External" Type="http://schemas.openxmlformats.org/officeDocument/2006/relationships/hyperlink"/><Relationship Id="rId461" Target="#Enumerations!A831" TargetMode="External" Type="http://schemas.openxmlformats.org/officeDocument/2006/relationships/hyperlink"/><Relationship Id="rId462" Target="#Enumerations!A841" TargetMode="External" Type="http://schemas.openxmlformats.org/officeDocument/2006/relationships/hyperlink"/><Relationship Id="rId463" Target="#Enumerations!A839" TargetMode="External" Type="http://schemas.openxmlformats.org/officeDocument/2006/relationships/hyperlink"/><Relationship Id="rId464" Target="#Enumerations!A1175" TargetMode="External" Type="http://schemas.openxmlformats.org/officeDocument/2006/relationships/hyperlink"/><Relationship Id="rId465" Target="#Enumerations!A1175" TargetMode="External" Type="http://schemas.openxmlformats.org/officeDocument/2006/relationships/hyperlink"/><Relationship Id="rId466" Target="#Enumerations!A342" TargetMode="External" Type="http://schemas.openxmlformats.org/officeDocument/2006/relationships/hyperlink"/><Relationship Id="rId467" Target="#Enumerations!A342" TargetMode="External" Type="http://schemas.openxmlformats.org/officeDocument/2006/relationships/hyperlink"/><Relationship Id="rId468" Target="#Enumerations!A1494" TargetMode="External" Type="http://schemas.openxmlformats.org/officeDocument/2006/relationships/hyperlink"/><Relationship Id="rId469" Target="#Enumerations!A397" TargetMode="External" Type="http://schemas.openxmlformats.org/officeDocument/2006/relationships/hyperlink"/><Relationship Id="rId470" Target="#Enumerations!A397" TargetMode="External" Type="http://schemas.openxmlformats.org/officeDocument/2006/relationships/hyperlink"/><Relationship Id="rId471" Target="#Enumerations!A852" TargetMode="External" Type="http://schemas.openxmlformats.org/officeDocument/2006/relationships/hyperlink"/><Relationship Id="rId472" Target="#Enumerations!A834" TargetMode="External" Type="http://schemas.openxmlformats.org/officeDocument/2006/relationships/hyperlink"/><Relationship Id="rId473" Target="#Enumerations!A1494" TargetMode="External" Type="http://schemas.openxmlformats.org/officeDocument/2006/relationships/hyperlink"/><Relationship Id="rId474" Target="#Enumerations!A1118" TargetMode="External" Type="http://schemas.openxmlformats.org/officeDocument/2006/relationships/hyperlink"/><Relationship Id="rId475" Target="#Enumerations!A1118" TargetMode="External" Type="http://schemas.openxmlformats.org/officeDocument/2006/relationships/hyperlink"/><Relationship Id="rId476" Target="#Enumerations!A864" TargetMode="External" Type="http://schemas.openxmlformats.org/officeDocument/2006/relationships/hyperlink"/><Relationship Id="rId477" Target="#Enumerations!A864" TargetMode="External" Type="http://schemas.openxmlformats.org/officeDocument/2006/relationships/hyperlink"/><Relationship Id="rId478" Target="#Enumerations!A864" TargetMode="External" Type="http://schemas.openxmlformats.org/officeDocument/2006/relationships/hyperlink"/><Relationship Id="rId479" Target="#Enumerations!A860" TargetMode="External" Type="http://schemas.openxmlformats.org/officeDocument/2006/relationships/hyperlink"/><Relationship Id="rId480" Target="#Enumerations!A860" TargetMode="External" Type="http://schemas.openxmlformats.org/officeDocument/2006/relationships/hyperlink"/><Relationship Id="rId481" Target="#Enumerations!A1900" TargetMode="External" Type="http://schemas.openxmlformats.org/officeDocument/2006/relationships/hyperlink"/><Relationship Id="rId482" Target="#Enumerations!A1891" TargetMode="External" Type="http://schemas.openxmlformats.org/officeDocument/2006/relationships/hyperlink"/><Relationship Id="rId483" Target="#Enumerations!A1909" TargetMode="External" Type="http://schemas.openxmlformats.org/officeDocument/2006/relationships/hyperlink"/><Relationship Id="rId484" Target="#Enumerations!A1909" TargetMode="External" Type="http://schemas.openxmlformats.org/officeDocument/2006/relationships/hyperlink"/><Relationship Id="rId485" Target="#Enumerations!A406" TargetMode="External" Type="http://schemas.openxmlformats.org/officeDocument/2006/relationships/hyperlink"/><Relationship Id="rId486" Target="#Enumerations!A1723" TargetMode="External" Type="http://schemas.openxmlformats.org/officeDocument/2006/relationships/hyperlink"/><Relationship Id="rId487" Target="#Enumerations!A480" TargetMode="External" Type="http://schemas.openxmlformats.org/officeDocument/2006/relationships/hyperlink"/><Relationship Id="rId488" Target="#Enumerations!A1118" TargetMode="External" Type="http://schemas.openxmlformats.org/officeDocument/2006/relationships/hyperlink"/><Relationship Id="rId489" Target="#Registers!A670" TargetMode="External" Type="http://schemas.openxmlformats.org/officeDocument/2006/relationships/hyperlink"/><Relationship Id="rId490" Target="#Enumerations!A1126" TargetMode="External" Type="http://schemas.openxmlformats.org/officeDocument/2006/relationships/hyperlink"/><Relationship Id="rId491" Target="#Registers!A690" TargetMode="External" Type="http://schemas.openxmlformats.org/officeDocument/2006/relationships/hyperlink"/><Relationship Id="rId492" Target="#Enumerations!A1732" TargetMode="External" Type="http://schemas.openxmlformats.org/officeDocument/2006/relationships/hyperlink"/><Relationship Id="rId493" Target="#Registers!A703" TargetMode="External" Type="http://schemas.openxmlformats.org/officeDocument/2006/relationships/hyperlink"/><Relationship Id="rId494" Target="#Registers!A719" TargetMode="External" Type="http://schemas.openxmlformats.org/officeDocument/2006/relationships/hyperlink"/><Relationship Id="rId495" Target="#Registers!A735" TargetMode="External" Type="http://schemas.openxmlformats.org/officeDocument/2006/relationships/hyperlink"/><Relationship Id="rId496" Target="#Registers!A751" TargetMode="External" Type="http://schemas.openxmlformats.org/officeDocument/2006/relationships/hyperlink"/><Relationship Id="rId497" Target="#Registers!A767" TargetMode="External" Type="http://schemas.openxmlformats.org/officeDocument/2006/relationships/hyperlink"/><Relationship Id="rId498" Target="#Registers!A783" TargetMode="External" Type="http://schemas.openxmlformats.org/officeDocument/2006/relationships/hyperlink"/><Relationship Id="rId499" Target="#Registers!A799" TargetMode="External" Type="http://schemas.openxmlformats.org/officeDocument/2006/relationships/hyperlink"/><Relationship Id="rId500" Target="#Enumerations!A1151" TargetMode="External" Type="http://schemas.openxmlformats.org/officeDocument/2006/relationships/hyperlink"/><Relationship Id="rId501" Target="#Enumerations!A1494" TargetMode="External" Type="http://schemas.openxmlformats.org/officeDocument/2006/relationships/hyperlink"/><Relationship Id="rId502" Target="#Enumerations!A1494" TargetMode="External" Type="http://schemas.openxmlformats.org/officeDocument/2006/relationships/hyperlink"/><Relationship Id="rId503" Target="#Enumerations!A1494" TargetMode="External" Type="http://schemas.openxmlformats.org/officeDocument/2006/relationships/hyperlink"/><Relationship Id="rId504" Target="#Enumerations!A1494" TargetMode="External" Type="http://schemas.openxmlformats.org/officeDocument/2006/relationships/hyperlink"/><Relationship Id="rId505" Target="#Enumerations!A1494" TargetMode="External" Type="http://schemas.openxmlformats.org/officeDocument/2006/relationships/hyperlink"/><Relationship Id="rId506" Target="#Enumerations!A1494" TargetMode="External" Type="http://schemas.openxmlformats.org/officeDocument/2006/relationships/hyperlink"/><Relationship Id="rId507" Target="#Enumerations!A1494" TargetMode="External" Type="http://schemas.openxmlformats.org/officeDocument/2006/relationships/hyperlink"/><Relationship Id="rId508" Target="#Enumerations!A1494" TargetMode="External" Type="http://schemas.openxmlformats.org/officeDocument/2006/relationships/hyperlink"/><Relationship Id="rId509" Target="#Enumerations!A1494" TargetMode="External" Type="http://schemas.openxmlformats.org/officeDocument/2006/relationships/hyperlink"/><Relationship Id="rId510" Target="#Enumerations!A1494" TargetMode="External" Type="http://schemas.openxmlformats.org/officeDocument/2006/relationships/hyperlink"/><Relationship Id="rId511" Target="#Enumerations!A1149" TargetMode="External" Type="http://schemas.openxmlformats.org/officeDocument/2006/relationships/hyperlink"/><Relationship Id="rId512" Target="#Enumerations!A1149" TargetMode="External" Type="http://schemas.openxmlformats.org/officeDocument/2006/relationships/hyperlink"/><Relationship Id="rId513" Target="#Enumerations!A1149" TargetMode="External" Type="http://schemas.openxmlformats.org/officeDocument/2006/relationships/hyperlink"/><Relationship Id="rId514" Target="#Enumerations!A1149" TargetMode="External" Type="http://schemas.openxmlformats.org/officeDocument/2006/relationships/hyperlink"/><Relationship Id="rId515" Target="#Enumerations!A1149" TargetMode="External" Type="http://schemas.openxmlformats.org/officeDocument/2006/relationships/hyperlink"/><Relationship Id="rId516" Target="#Enumerations!A1149" TargetMode="External" Type="http://schemas.openxmlformats.org/officeDocument/2006/relationships/hyperlink"/><Relationship Id="rId517" Target="#Enumerations!A1149" TargetMode="External" Type="http://schemas.openxmlformats.org/officeDocument/2006/relationships/hyperlink"/><Relationship Id="rId518" Target="#Enumerations!A1149" TargetMode="External" Type="http://schemas.openxmlformats.org/officeDocument/2006/relationships/hyperlink"/><Relationship Id="rId519" Target="#Enumerations!A1149" TargetMode="External" Type="http://schemas.openxmlformats.org/officeDocument/2006/relationships/hyperlink"/><Relationship Id="rId520" Target="#Enumerations!A1879" TargetMode="External" Type="http://schemas.openxmlformats.org/officeDocument/2006/relationships/hyperlink"/><Relationship Id="rId521" Target="#Enumerations!A1877" TargetMode="External" Type="http://schemas.openxmlformats.org/officeDocument/2006/relationships/hyperlink"/><Relationship Id="rId522" Target="#Enumerations!A312" TargetMode="External" Type="http://schemas.openxmlformats.org/officeDocument/2006/relationships/hyperlink"/><Relationship Id="rId523" Target="#Registers!A815" TargetMode="External" Type="http://schemas.openxmlformats.org/officeDocument/2006/relationships/hyperlink"/><Relationship Id="rId524" Target="#Registers!A831" TargetMode="External" Type="http://schemas.openxmlformats.org/officeDocument/2006/relationships/hyperlink"/><Relationship Id="rId525" Target="#Registers!A847" TargetMode="External" Type="http://schemas.openxmlformats.org/officeDocument/2006/relationships/hyperlink"/><Relationship Id="rId526" Target="#Enumerations!A440" TargetMode="External" Type="http://schemas.openxmlformats.org/officeDocument/2006/relationships/hyperlink"/><Relationship Id="rId527" Target="#Enumerations!A440" TargetMode="External" Type="http://schemas.openxmlformats.org/officeDocument/2006/relationships/hyperlink"/><Relationship Id="rId528" Target="#Enumerations!A440" TargetMode="External" Type="http://schemas.openxmlformats.org/officeDocument/2006/relationships/hyperlink"/><Relationship Id="rId529" Target="#Enumerations!A440" TargetMode="External" Type="http://schemas.openxmlformats.org/officeDocument/2006/relationships/hyperlink"/><Relationship Id="rId530" Target="#Enumerations!A440" TargetMode="External" Type="http://schemas.openxmlformats.org/officeDocument/2006/relationships/hyperlink"/><Relationship Id="rId531" Target="#Enumerations!A440" TargetMode="External" Type="http://schemas.openxmlformats.org/officeDocument/2006/relationships/hyperlink"/><Relationship Id="rId532" Target="#Enumerations!A440" TargetMode="External" Type="http://schemas.openxmlformats.org/officeDocument/2006/relationships/hyperlink"/><Relationship Id="rId533" Target="#Enumerations!A440" TargetMode="External" Type="http://schemas.openxmlformats.org/officeDocument/2006/relationships/hyperlink"/><Relationship Id="rId534" Target="#Enumerations!A1494" TargetMode="External" Type="http://schemas.openxmlformats.org/officeDocument/2006/relationships/hyperlink"/><Relationship Id="rId535" Target="#Enumerations!A1494" TargetMode="External" Type="http://schemas.openxmlformats.org/officeDocument/2006/relationships/hyperlink"/><Relationship Id="rId536" Target="#Enumerations!A1494" TargetMode="External" Type="http://schemas.openxmlformats.org/officeDocument/2006/relationships/hyperlink"/><Relationship Id="rId537" Target="#Enumerations!A1122" TargetMode="External" Type="http://schemas.openxmlformats.org/officeDocument/2006/relationships/hyperlink"/><Relationship Id="rId538" Target="#Enumerations!A1663" TargetMode="External" Type="http://schemas.openxmlformats.org/officeDocument/2006/relationships/hyperlink"/><Relationship Id="rId539" Target="#Enumerations!A397" TargetMode="External" Type="http://schemas.openxmlformats.org/officeDocument/2006/relationships/hyperlink"/><Relationship Id="rId540" Target="#Enumerations!A1118" TargetMode="External" Type="http://schemas.openxmlformats.org/officeDocument/2006/relationships/hyperlink"/><Relationship Id="rId541" Target="#Enumerations!A256" TargetMode="External" Type="http://schemas.openxmlformats.org/officeDocument/2006/relationships/hyperlink"/><Relationship Id="rId542" Target="#Enumerations!A379" TargetMode="External" Type="http://schemas.openxmlformats.org/officeDocument/2006/relationships/hyperlink"/><Relationship Id="rId543" Target="#Enumerations!A1670" TargetMode="External" Type="http://schemas.openxmlformats.org/officeDocument/2006/relationships/hyperlink"/><Relationship Id="rId544" Target="#Enumerations!A1752" TargetMode="External" Type="http://schemas.openxmlformats.org/officeDocument/2006/relationships/hyperlink"/><Relationship Id="rId545" Target="#Enumerations!A397" TargetMode="External" Type="http://schemas.openxmlformats.org/officeDocument/2006/relationships/hyperlink"/><Relationship Id="rId546" Target="#Enumerations!A397" TargetMode="External" Type="http://schemas.openxmlformats.org/officeDocument/2006/relationships/hyperlink"/><Relationship Id="rId547" Target="#Enumerations!A1668" TargetMode="External" Type="http://schemas.openxmlformats.org/officeDocument/2006/relationships/hyperlink"/><Relationship Id="rId548" Target="#Enumerations!A578" TargetMode="External" Type="http://schemas.openxmlformats.org/officeDocument/2006/relationships/hyperlink"/><Relationship Id="rId549" Target="#Enumerations!A261" TargetMode="External" Type="http://schemas.openxmlformats.org/officeDocument/2006/relationships/hyperlink"/><Relationship Id="rId550" Target="#Enumerations!A1679" TargetMode="External" Type="http://schemas.openxmlformats.org/officeDocument/2006/relationships/hyperlink"/><Relationship Id="rId551" Target="#Enumerations!A1494" TargetMode="External" Type="http://schemas.openxmlformats.org/officeDocument/2006/relationships/hyperlink"/><Relationship Id="rId552" Target="#Enumerations!A523" TargetMode="External" Type="http://schemas.openxmlformats.org/officeDocument/2006/relationships/hyperlink"/><Relationship Id="rId553" Target="#Enumerations!A1670" TargetMode="External" Type="http://schemas.openxmlformats.org/officeDocument/2006/relationships/hyperlink"/><Relationship Id="rId554" Target="#Enumerations!A1116" TargetMode="External" Type="http://schemas.openxmlformats.org/officeDocument/2006/relationships/hyperlink"/><Relationship Id="rId555" Target="#Enumerations!A1116" TargetMode="External" Type="http://schemas.openxmlformats.org/officeDocument/2006/relationships/hyperlink"/><Relationship Id="rId556" Target="#Registers!A863" TargetMode="External" Type="http://schemas.openxmlformats.org/officeDocument/2006/relationships/hyperlink"/><Relationship Id="rId557" Target="#Enumerations!A1165" TargetMode="External" Type="http://schemas.openxmlformats.org/officeDocument/2006/relationships/hyperlink"/><Relationship Id="rId558" Target="#Enumerations!A1112" TargetMode="External" Type="http://schemas.openxmlformats.org/officeDocument/2006/relationships/hyperlink"/><Relationship Id="rId559" Target="#Enumerations!A423" TargetMode="External" Type="http://schemas.openxmlformats.org/officeDocument/2006/relationships/hyperlink"/><Relationship Id="rId560" Target="#Enumerations!A1116" TargetMode="External" Type="http://schemas.openxmlformats.org/officeDocument/2006/relationships/hyperlink"/><Relationship Id="rId561" Target="#Registers!A865" TargetMode="External" Type="http://schemas.openxmlformats.org/officeDocument/2006/relationships/hyperlink"/><Relationship Id="rId562" Target="#Registers!A866" TargetMode="External" Type="http://schemas.openxmlformats.org/officeDocument/2006/relationships/hyperlink"/><Relationship Id="rId563" Target="#Enumerations!A1494" TargetMode="External" Type="http://schemas.openxmlformats.org/officeDocument/2006/relationships/hyperlink"/><Relationship Id="rId564" Target="#Enumerations!A321" TargetMode="External" Type="http://schemas.openxmlformats.org/officeDocument/2006/relationships/hyperlink"/><Relationship Id="rId565" Target="#Enumerations!A608" TargetMode="External" Type="http://schemas.openxmlformats.org/officeDocument/2006/relationships/hyperlink"/><Relationship Id="rId566" Target="#Enumerations!A1670" TargetMode="External" Type="http://schemas.openxmlformats.org/officeDocument/2006/relationships/hyperlink"/><Relationship Id="rId567" Target="#Enumerations!A334" TargetMode="External" Type="http://schemas.openxmlformats.org/officeDocument/2006/relationships/hyperlink"/><Relationship Id="rId568" Target="#Enumerations!A334" TargetMode="External" Type="http://schemas.openxmlformats.org/officeDocument/2006/relationships/hyperlink"/><Relationship Id="rId569" Target="#Enumerations!A578" TargetMode="External" Type="http://schemas.openxmlformats.org/officeDocument/2006/relationships/hyperlink"/><Relationship Id="rId570" Target="#Enumerations!A1116" TargetMode="External" Type="http://schemas.openxmlformats.org/officeDocument/2006/relationships/hyperlink"/><Relationship Id="rId571" Target="#Enumerations!A254" TargetMode="External" Type="http://schemas.openxmlformats.org/officeDocument/2006/relationships/hyperlink"/><Relationship Id="rId572" Target="#Enumerations!A1494" TargetMode="External" Type="http://schemas.openxmlformats.org/officeDocument/2006/relationships/hyperlink"/><Relationship Id="rId573" Target="#Enumerations!A1225" TargetMode="External" Type="http://schemas.openxmlformats.org/officeDocument/2006/relationships/hyperlink"/><Relationship Id="rId574" Target="#Enumerations!A1225" TargetMode="External" Type="http://schemas.openxmlformats.org/officeDocument/2006/relationships/hyperlink"/><Relationship Id="rId575" Target="#Enumerations!A1225" TargetMode="External" Type="http://schemas.openxmlformats.org/officeDocument/2006/relationships/hyperlink"/><Relationship Id="rId576" Target="#Enumerations!A1225" TargetMode="External" Type="http://schemas.openxmlformats.org/officeDocument/2006/relationships/hyperlink"/><Relationship Id="rId577" Target="#Enumerations!A1225" TargetMode="External" Type="http://schemas.openxmlformats.org/officeDocument/2006/relationships/hyperlink"/><Relationship Id="rId578" Target="#Enumerations!A1225" TargetMode="External" Type="http://schemas.openxmlformats.org/officeDocument/2006/relationships/hyperlink"/><Relationship Id="rId579" Target="#Enumerations!A1225" TargetMode="External" Type="http://schemas.openxmlformats.org/officeDocument/2006/relationships/hyperlink"/><Relationship Id="rId580" Target="#Enumerations!A1225" TargetMode="External" Type="http://schemas.openxmlformats.org/officeDocument/2006/relationships/hyperlink"/><Relationship Id="rId581" Target="#Enumerations!A590" TargetMode="External" Type="http://schemas.openxmlformats.org/officeDocument/2006/relationships/hyperlink"/><Relationship Id="rId582" Target="#Enumerations!A1118" TargetMode="External" Type="http://schemas.openxmlformats.org/officeDocument/2006/relationships/hyperlink"/><Relationship Id="rId583" Target="#Enumerations!A1118" TargetMode="External" Type="http://schemas.openxmlformats.org/officeDocument/2006/relationships/hyperlink"/><Relationship Id="rId584" Target="#Enumerations!A1116" TargetMode="External" Type="http://schemas.openxmlformats.org/officeDocument/2006/relationships/hyperlink"/><Relationship Id="rId585" Target="#Enumerations!A1158" TargetMode="External" Type="http://schemas.openxmlformats.org/officeDocument/2006/relationships/hyperlink"/><Relationship Id="rId586" Target="#Registers!A867" TargetMode="External" Type="http://schemas.openxmlformats.org/officeDocument/2006/relationships/hyperlink"/><Relationship Id="rId587" Target="#Enumerations!A597" TargetMode="External" Type="http://schemas.openxmlformats.org/officeDocument/2006/relationships/hyperlink"/><Relationship Id="rId588" Target="#Enumerations!A1494" TargetMode="External" Type="http://schemas.openxmlformats.org/officeDocument/2006/relationships/hyperlink"/><Relationship Id="rId589" Target="#Enumerations!A1494" TargetMode="External" Type="http://schemas.openxmlformats.org/officeDocument/2006/relationships/hyperlink"/><Relationship Id="rId590" Target="#Enumerations!A578" TargetMode="External" Type="http://schemas.openxmlformats.org/officeDocument/2006/relationships/hyperlink"/><Relationship Id="rId591" Target="#Registers!A883" TargetMode="External" Type="http://schemas.openxmlformats.org/officeDocument/2006/relationships/hyperlink"/><Relationship Id="rId592" Target="#Registers!A899" TargetMode="External" Type="http://schemas.openxmlformats.org/officeDocument/2006/relationships/hyperlink"/><Relationship Id="rId593" Target="#Registers!A915" TargetMode="External" Type="http://schemas.openxmlformats.org/officeDocument/2006/relationships/hyperlink"/><Relationship Id="rId594" Target="#Registers!A931" TargetMode="External" Type="http://schemas.openxmlformats.org/officeDocument/2006/relationships/hyperlink"/><Relationship Id="rId595" Target="#Registers!A947" TargetMode="External" Type="http://schemas.openxmlformats.org/officeDocument/2006/relationships/hyperlink"/><Relationship Id="rId596" Target="#Enumerations!A342" TargetMode="External" Type="http://schemas.openxmlformats.org/officeDocument/2006/relationships/hyperlink"/><Relationship Id="rId597" Target="#Enumerations!A1116" TargetMode="External" Type="http://schemas.openxmlformats.org/officeDocument/2006/relationships/hyperlink"/><Relationship Id="rId598" Target="#Enumerations!A597" TargetMode="External" Type="http://schemas.openxmlformats.org/officeDocument/2006/relationships/hyperlink"/><Relationship Id="rId599" Target="#Enumerations!A252" TargetMode="External" Type="http://schemas.openxmlformats.org/officeDocument/2006/relationships/hyperlink"/><Relationship Id="rId600" Target="#Registers!A963" TargetMode="External" Type="http://schemas.openxmlformats.org/officeDocument/2006/relationships/hyperlink"/><Relationship Id="rId601" Target="#Enumerations!A1494" TargetMode="External" Type="http://schemas.openxmlformats.org/officeDocument/2006/relationships/hyperlink"/><Relationship Id="rId602" Target="#Registers!A979" TargetMode="External" Type="http://schemas.openxmlformats.org/officeDocument/2006/relationships/hyperlink"/><Relationship Id="rId603" Target="#Enumerations!A243" TargetMode="External" Type="http://schemas.openxmlformats.org/officeDocument/2006/relationships/hyperlink"/><Relationship Id="rId604" Target="#Registers!A995" TargetMode="External" Type="http://schemas.openxmlformats.org/officeDocument/2006/relationships/hyperlink"/><Relationship Id="rId605" Target="#Enumerations!A397" TargetMode="External" Type="http://schemas.openxmlformats.org/officeDocument/2006/relationships/hyperlink"/><Relationship Id="rId606" Target="#Enumerations!A397" TargetMode="External" Type="http://schemas.openxmlformats.org/officeDocument/2006/relationships/hyperlink"/><Relationship Id="rId607" Target="#Enumerations!A397" TargetMode="External" Type="http://schemas.openxmlformats.org/officeDocument/2006/relationships/hyperlink"/><Relationship Id="rId608" Target="#Enumerations!A1144" TargetMode="External" Type="http://schemas.openxmlformats.org/officeDocument/2006/relationships/hyperlink"/><Relationship Id="rId609" Target="#Enumerations!A1116" TargetMode="External" Type="http://schemas.openxmlformats.org/officeDocument/2006/relationships/hyperlink"/><Relationship Id="rId610" Target="#Enumerations!A1670" TargetMode="External" Type="http://schemas.openxmlformats.org/officeDocument/2006/relationships/hyperlink"/><Relationship Id="rId611" Target="#Enumerations!A1494" TargetMode="External" Type="http://schemas.openxmlformats.org/officeDocument/2006/relationships/hyperlink"/><Relationship Id="rId612" Target="#Enumerations!A1494" TargetMode="External" Type="http://schemas.openxmlformats.org/officeDocument/2006/relationships/hyperlink"/><Relationship Id="rId613" Target="#Enumerations!A1494" TargetMode="External" Type="http://schemas.openxmlformats.org/officeDocument/2006/relationships/hyperlink"/><Relationship Id="rId614" Target="#Enumerations!A1494" TargetMode="External" Type="http://schemas.openxmlformats.org/officeDocument/2006/relationships/hyperlink"/><Relationship Id="rId615" Target="#Enumerations!A1118" TargetMode="External" Type="http://schemas.openxmlformats.org/officeDocument/2006/relationships/hyperlink"/><Relationship Id="rId616" Target="#Enumerations!A1494" TargetMode="External" Type="http://schemas.openxmlformats.org/officeDocument/2006/relationships/hyperlink"/><Relationship Id="rId617" Target="#Enumerations!A1494" TargetMode="External" Type="http://schemas.openxmlformats.org/officeDocument/2006/relationships/hyperlink"/><Relationship Id="rId618" Target="#Enumerations!A495" TargetMode="External" Type="http://schemas.openxmlformats.org/officeDocument/2006/relationships/hyperlink"/><Relationship Id="rId619" Target="#Enumerations!A1116" TargetMode="External" Type="http://schemas.openxmlformats.org/officeDocument/2006/relationships/hyperlink"/><Relationship Id="rId620" Target="#Enumerations!A818" TargetMode="External" Type="http://schemas.openxmlformats.org/officeDocument/2006/relationships/hyperlink"/><Relationship Id="rId621" Target="#Enumerations!A1670" TargetMode="External" Type="http://schemas.openxmlformats.org/officeDocument/2006/relationships/hyperlink"/><Relationship Id="rId622" Target="#Enumerations!A397" TargetMode="External" Type="http://schemas.openxmlformats.org/officeDocument/2006/relationships/hyperlink"/><Relationship Id="rId623" Target="#Enumerations!A476" TargetMode="External" Type="http://schemas.openxmlformats.org/officeDocument/2006/relationships/hyperlink"/><Relationship Id="rId624" Target="#Enumerations!A321" TargetMode="External" Type="http://schemas.openxmlformats.org/officeDocument/2006/relationships/hyperlink"/><Relationship Id="rId625" Target="#Enumerations!A247" TargetMode="External" Type="http://schemas.openxmlformats.org/officeDocument/2006/relationships/hyperlink"/><Relationship Id="rId626" Target="#Enumerations!A578" TargetMode="External" Type="http://schemas.openxmlformats.org/officeDocument/2006/relationships/hyperlink"/><Relationship Id="rId627" Target="#Enumerations!A578" TargetMode="External" Type="http://schemas.openxmlformats.org/officeDocument/2006/relationships/hyperlink"/><Relationship Id="rId628" Target="#Enumerations!A397" TargetMode="External" Type="http://schemas.openxmlformats.org/officeDocument/2006/relationships/hyperlink"/><Relationship Id="rId629" Target="#Enumerations!A578" TargetMode="External" Type="http://schemas.openxmlformats.org/officeDocument/2006/relationships/hyperlink"/><Relationship Id="rId630" Target="#Enumerations!A578" TargetMode="External" Type="http://schemas.openxmlformats.org/officeDocument/2006/relationships/hyperlink"/><Relationship Id="rId631" Target="#Enumerations!A578" TargetMode="External" Type="http://schemas.openxmlformats.org/officeDocument/2006/relationships/hyperlink"/><Relationship Id="rId632" Target="#Enumerations!A578" TargetMode="External" Type="http://schemas.openxmlformats.org/officeDocument/2006/relationships/hyperlink"/><Relationship Id="rId633" Target="#Enumerations!A1118" TargetMode="External" Type="http://schemas.openxmlformats.org/officeDocument/2006/relationships/hyperlink"/><Relationship Id="rId634" Target="#Enumerations!A1494" TargetMode="External" Type="http://schemas.openxmlformats.org/officeDocument/2006/relationships/hyperlink"/><Relationship Id="rId635" Target="#Enumerations!A1718" TargetMode="External" Type="http://schemas.openxmlformats.org/officeDocument/2006/relationships/hyperlink"/><Relationship Id="rId636" Target="#Enumerations!A1752" TargetMode="External" Type="http://schemas.openxmlformats.org/officeDocument/2006/relationships/hyperlink"/><Relationship Id="rId637" Target="#Enumerations!A1118" TargetMode="External" Type="http://schemas.openxmlformats.org/officeDocument/2006/relationships/hyperlink"/><Relationship Id="rId638" Target="#Enumerations!A597" TargetMode="External" Type="http://schemas.openxmlformats.org/officeDocument/2006/relationships/hyperlink"/><Relationship Id="rId639" Target="#Enumerations!A1118" TargetMode="External" Type="http://schemas.openxmlformats.org/officeDocument/2006/relationships/hyperlink"/><Relationship Id="rId640" Target="#Enumerations!A1118" TargetMode="External" Type="http://schemas.openxmlformats.org/officeDocument/2006/relationships/hyperlink"/><Relationship Id="rId641" Target="#Enumerations!A578" TargetMode="External" Type="http://schemas.openxmlformats.org/officeDocument/2006/relationships/hyperlink"/><Relationship Id="rId642" Target="#Enumerations!A578" TargetMode="External" Type="http://schemas.openxmlformats.org/officeDocument/2006/relationships/hyperlink"/><Relationship Id="rId643" Target="#Enumerations!A1670" TargetMode="External" Type="http://schemas.openxmlformats.org/officeDocument/2006/relationships/hyperlink"/><Relationship Id="rId644" Target="#Enumerations!A1118" TargetMode="External" Type="http://schemas.openxmlformats.org/officeDocument/2006/relationships/hyperlink"/><Relationship Id="rId645" Target="#Enumerations!A397" TargetMode="External" Type="http://schemas.openxmlformats.org/officeDocument/2006/relationships/hyperlink"/><Relationship Id="rId646" Target="#Enumerations!A397" TargetMode="External" Type="http://schemas.openxmlformats.org/officeDocument/2006/relationships/hyperlink"/><Relationship Id="rId647" Target="#Enumerations!A397" TargetMode="External" Type="http://schemas.openxmlformats.org/officeDocument/2006/relationships/hyperlink"/><Relationship Id="rId648" Target="#Enumerations!A867" TargetMode="External" Type="http://schemas.openxmlformats.org/officeDocument/2006/relationships/hyperlink"/><Relationship Id="rId649" Target="#Enumerations!A1925" TargetMode="External" Type="http://schemas.openxmlformats.org/officeDocument/2006/relationships/hyperlink"/></Relationships>
</file>

<file path=xl/worksheets/sheet1.xml><?xml version="1.0" encoding="utf-8"?>
<worksheet xmlns="http://schemas.openxmlformats.org/spreadsheetml/2006/main">
  <sheetPr>
    <outlinePr summaryBelow="1" summaryRight="1"/>
    <pageSetUpPr/>
  </sheetPr>
  <dimension ref="A1:M86"/>
  <sheetViews>
    <sheetView showGridLines="0" tabSelected="1" workbookViewId="0" zoomScaleNormal="100">
      <selection activeCell="N2" sqref="N2"/>
    </sheetView>
  </sheetViews>
  <sheetFormatPr baseColWidth="10" defaultRowHeight="15"/>
  <sheetData>
    <row customHeight="1" ht="27.75" r="1" s="10">
      <c r="A1" s="34" t="inlineStr">
        <is>
          <t>MFR82761</t>
        </is>
      </c>
      <c r="C1" s="1" t="inlineStr">
        <is>
          <t xml:space="preserve"> 03/2019</t>
        </is>
      </c>
      <c r="D1" s="35" t="inlineStr">
        <is>
          <t>ATVxxx - Communication Parameters</t>
        </is>
      </c>
    </row>
    <row customHeight="1" ht="22.5" r="2" s="10">
      <c r="A2" s="51" t="inlineStr">
        <is>
          <t xml:space="preserve">/!\ WARNING    </t>
        </is>
      </c>
      <c r="B2" s="52" t="n"/>
      <c r="C2" s="52" t="n"/>
      <c r="D2" s="52" t="n"/>
      <c r="E2" s="52" t="n"/>
      <c r="F2" s="52" t="n"/>
      <c r="G2" s="52" t="n"/>
      <c r="H2" s="52" t="n"/>
      <c r="I2" s="52" t="n"/>
      <c r="J2" s="52" t="n"/>
      <c r="K2" s="53" t="n"/>
    </row>
    <row r="3">
      <c r="A3" s="54" t="inlineStr">
        <is>
          <t>UNEXPECTED MOVEMENT</t>
        </is>
      </c>
      <c r="B3" s="55" t="n"/>
      <c r="C3" s="55" t="n"/>
      <c r="D3" s="55" t="n"/>
      <c r="E3" s="55" t="n"/>
      <c r="F3" s="55" t="n"/>
      <c r="G3" s="55" t="n"/>
      <c r="H3" s="55" t="n"/>
      <c r="I3" s="55" t="n"/>
      <c r="J3" s="55" t="n"/>
      <c r="K3" s="56" t="n"/>
    </row>
    <row customHeight="1" ht="83.25" r="4" s="10">
      <c r="A4" s="57" t="inlineStr">
        <is>
          <t>Drive systems may perform unexpected movements because of incorrect wiring, incorrect settings, incorrect data or other errors.
• Only appropriately trained persons who are familiar with and understand the contents of all pertinent product documentation and who have received safety training to recognize and avoid hazards involved are authorized to work on and with this drive system. Installation, adjustment, repair and maintenance must be performed by qualified personnel.
• Carefully install the wiring in accordance with the EMC requirements.
• Do not operate the product with unknown or unsuitable settings or data.
• Perform a comprehensive commissioning test.</t>
        </is>
      </c>
      <c r="K4" s="58" t="n"/>
      <c r="L4" s="2" t="n"/>
    </row>
    <row r="5">
      <c r="A5" s="59" t="inlineStr">
        <is>
          <t>Failure to follow these instructions can result in death, serious injury, or equipment damage.</t>
        </is>
      </c>
      <c r="B5" s="46" t="n"/>
      <c r="C5" s="46" t="n"/>
      <c r="D5" s="46" t="n"/>
      <c r="E5" s="46" t="n"/>
      <c r="F5" s="46" t="n"/>
      <c r="G5" s="46" t="n"/>
      <c r="H5" s="46" t="n"/>
      <c r="I5" s="46" t="n"/>
      <c r="J5" s="46" t="n"/>
      <c r="K5" s="47" t="n"/>
    </row>
    <row customHeight="1" ht="5.25" r="6" s="10"/>
    <row customHeight="1" ht="20.25" r="7" s="10">
      <c r="A7" s="51" t="inlineStr">
        <is>
          <t xml:space="preserve">/!\ WARNING    </t>
        </is>
      </c>
      <c r="B7" s="52" t="n"/>
      <c r="C7" s="52" t="n"/>
      <c r="D7" s="52" t="n"/>
      <c r="E7" s="52" t="n"/>
      <c r="F7" s="52" t="n"/>
      <c r="G7" s="52" t="n"/>
      <c r="H7" s="52" t="n"/>
      <c r="I7" s="52" t="n"/>
      <c r="J7" s="52" t="n"/>
      <c r="K7" s="53" t="n"/>
    </row>
    <row r="8">
      <c r="A8" s="54" t="inlineStr">
        <is>
          <t>LOSS OF CONTROL</t>
        </is>
      </c>
      <c r="B8" s="55" t="n"/>
      <c r="C8" s="55" t="n"/>
      <c r="D8" s="55" t="n"/>
      <c r="E8" s="55" t="n"/>
      <c r="F8" s="55" t="n"/>
      <c r="G8" s="55" t="n"/>
      <c r="H8" s="55" t="n"/>
      <c r="I8" s="55" t="n"/>
      <c r="J8" s="55" t="n"/>
      <c r="K8" s="56" t="n"/>
    </row>
    <row customHeight="1" ht="86.25" r="9" s="10">
      <c r="A9" s="57" t="inlineStr">
        <is>
          <t>• The designer of any control scheme must consider the potential failure modes of control paths and, for critical control functions, provide a means to achieve a safe state during and after a path failure. Examples of critical control functions are emergency stop, overtravel stop, power outage and restart.
• Separate or redundant control paths must be provided for critical control functions.
• System control paths may include communication links. Consideration must be given to the implications of unanticipated transmission delays or failures of the link.
• Observe all accident prevention regulations and local safety guidelines (1).
• Each implementation of the product must be individually and thoroughly tested for proper operation before being placed into service.</t>
        </is>
      </c>
      <c r="K9" s="58" t="n"/>
    </row>
    <row r="10">
      <c r="A10" s="59" t="inlineStr">
        <is>
          <t>Failure to follow these instructions can result in death, serious injury, or equipment damage.</t>
        </is>
      </c>
      <c r="B10" s="46" t="n"/>
      <c r="C10" s="46" t="n"/>
      <c r="D10" s="46" t="n"/>
      <c r="E10" s="46" t="n"/>
      <c r="F10" s="46" t="n"/>
      <c r="G10" s="46" t="n"/>
      <c r="H10" s="46" t="n"/>
      <c r="I10" s="46" t="n"/>
      <c r="J10" s="46" t="n"/>
      <c r="K10" s="47" t="n"/>
    </row>
    <row customHeight="1" ht="25.5" r="11" s="10">
      <c r="A11" s="50" t="inlineStr">
        <is>
          <t>Note a.: For additional information, refer to NEMA ICS 1.1 (latest edition), “Safety Guidelines for the Application, Installation, and Maintenance of Solid State Control” and to NEMA ICS 7.1 (latest edition), “Safety Standards for Construction and Guide for Selection, Installation and Operation of Adjustable-Speed Drive Systems.”</t>
        </is>
      </c>
      <c r="B11" s="55" t="n"/>
      <c r="C11" s="55" t="n"/>
      <c r="D11" s="55" t="n"/>
      <c r="E11" s="55" t="n"/>
      <c r="F11" s="55" t="n"/>
      <c r="G11" s="55" t="n"/>
      <c r="H11" s="55" t="n"/>
      <c r="I11" s="55" t="n"/>
      <c r="J11" s="55" t="n"/>
      <c r="K11" s="55" t="n"/>
    </row>
    <row customHeight="1" ht="24.75" r="12" s="10">
      <c r="A12" s="33" t="inlineStr">
        <is>
          <t>Electrical equipment should be installed, operated, serviced, and maintained only by qualified personnel. No responsibility is assumed by Schneider Electric for any consequences arising out of the use of this material.</t>
        </is>
      </c>
    </row>
    <row r="13">
      <c r="A13" s="3" t="inlineStr">
        <is>
          <t xml:space="preserve">EXPLANATORY NOTE </t>
        </is>
      </c>
      <c r="B13" s="4" t="n"/>
      <c r="C13" s="4" t="n"/>
      <c r="D13" s="4" t="n"/>
      <c r="E13" s="4" t="n"/>
      <c r="F13" s="4" t="n"/>
      <c r="G13" s="4" t="n"/>
      <c r="H13" s="4" t="n"/>
      <c r="I13" s="4" t="n"/>
      <c r="J13" s="4" t="n"/>
      <c r="K13" s="5" t="n"/>
    </row>
    <row r="14">
      <c r="A14" s="6" t="inlineStr">
        <is>
          <t>This Excel file is for reference only. Refer to programming manual and communication protocols manuals for full information.</t>
        </is>
      </c>
      <c r="B14" s="7" t="n"/>
      <c r="C14" s="7" t="n"/>
      <c r="D14" s="7" t="n"/>
      <c r="E14" s="7" t="n"/>
      <c r="F14" s="7" t="n"/>
      <c r="G14" s="7" t="n"/>
      <c r="H14" s="7" t="n"/>
      <c r="I14" s="7" t="n"/>
      <c r="J14" s="7" t="n"/>
      <c r="K14" s="8" t="n"/>
    </row>
    <row r="15">
      <c r="A15" s="19" t="inlineStr">
        <is>
          <t>This Excel file can be used to carry out searches (example: parameter address and format) and sort operations.</t>
        </is>
      </c>
      <c r="B15" s="7" t="n"/>
      <c r="C15" s="7" t="n"/>
      <c r="D15" s="7" t="n"/>
      <c r="E15" s="7" t="n"/>
      <c r="F15" s="7" t="n"/>
      <c r="G15" s="7" t="n"/>
      <c r="H15" s="7" t="n"/>
      <c r="I15" s="7" t="n"/>
      <c r="J15" s="7" t="n"/>
      <c r="K15" s="8" t="n"/>
    </row>
    <row r="16">
      <c r="A16" s="11" t="n"/>
      <c r="B16" s="7" t="n"/>
      <c r="C16" s="7" t="n"/>
      <c r="D16" s="7" t="n"/>
      <c r="E16" s="7" t="n"/>
      <c r="F16" s="7" t="n"/>
      <c r="G16" s="7" t="n"/>
      <c r="H16" s="7" t="n"/>
      <c r="I16" s="7" t="n"/>
      <c r="J16" s="7" t="n"/>
      <c r="K16" s="8" t="n"/>
    </row>
    <row r="17">
      <c r="A17" s="27" t="inlineStr">
        <is>
          <t xml:space="preserve">The columns include the following criteria: </t>
        </is>
      </c>
      <c r="B17" s="7" t="n"/>
      <c r="C17" s="7" t="n"/>
      <c r="D17" s="7" t="n"/>
      <c r="E17" s="7" t="n"/>
      <c r="F17" s="7" t="n"/>
      <c r="G17" s="7" t="n"/>
      <c r="H17" s="7" t="n"/>
      <c r="I17" s="7" t="n"/>
      <c r="J17" s="7" t="n"/>
      <c r="K17" s="8" t="n"/>
    </row>
    <row r="18">
      <c r="A18" s="11" t="n"/>
      <c r="B18" s="7" t="n"/>
      <c r="C18" s="7" t="n"/>
      <c r="D18" s="7" t="n"/>
      <c r="E18" s="7" t="n"/>
      <c r="F18" s="7" t="n"/>
      <c r="G18" s="7" t="n"/>
      <c r="H18" s="7" t="n"/>
      <c r="I18" s="7" t="n"/>
      <c r="J18" s="7" t="n"/>
      <c r="K18" s="8" t="n"/>
    </row>
    <row r="19">
      <c r="A19" s="28" t="inlineStr">
        <is>
          <t>Code:</t>
        </is>
      </c>
      <c r="K19" s="58" t="n"/>
    </row>
    <row r="20">
      <c r="A20" s="20" t="inlineStr">
        <is>
          <t>Language-independent, this allows a rapid search in the programming manual, which includes an index of  parameter codes.</t>
        </is>
      </c>
      <c r="K20" s="58" t="n"/>
    </row>
    <row r="21">
      <c r="A21" s="32" t="inlineStr">
        <is>
          <t>Additional information can be found in the Communication Manuals (Modbus, CANopen....etc.....)</t>
        </is>
      </c>
      <c r="K21" s="58" t="n"/>
    </row>
    <row r="22">
      <c r="A22" s="11" t="n"/>
      <c r="B22" s="7" t="n"/>
      <c r="C22" s="7" t="n"/>
      <c r="D22" s="7" t="n"/>
      <c r="E22" s="7" t="n"/>
      <c r="F22" s="7" t="n"/>
      <c r="G22" s="7" t="n"/>
      <c r="H22" s="7" t="n"/>
      <c r="I22" s="7" t="n"/>
      <c r="J22" s="7" t="n"/>
      <c r="K22" s="8" t="n"/>
    </row>
    <row r="23">
      <c r="A23" s="28" t="inlineStr">
        <is>
          <t>Name:</t>
        </is>
      </c>
      <c r="K23" s="58" t="n"/>
    </row>
    <row r="24">
      <c r="A24" s="20" t="inlineStr">
        <is>
          <t>Parameter designation</t>
        </is>
      </c>
      <c r="K24" s="58" t="n"/>
    </row>
    <row r="25">
      <c r="A25" s="27" t="n"/>
      <c r="B25" s="7" t="n"/>
      <c r="C25" s="7" t="n"/>
      <c r="D25" s="7" t="n"/>
      <c r="E25" s="7" t="n"/>
      <c r="F25" s="7" t="n"/>
      <c r="G25" s="7" t="n"/>
      <c r="H25" s="7" t="n"/>
      <c r="I25" s="7" t="n"/>
      <c r="J25" s="7" t="n"/>
      <c r="K25" s="8" t="n"/>
    </row>
    <row r="26">
      <c r="A26" s="28" t="inlineStr">
        <is>
          <t>Logic address:</t>
        </is>
      </c>
      <c r="K26" s="58" t="n"/>
    </row>
    <row r="27">
      <c r="A27" s="20" t="inlineStr">
        <is>
          <t>Addresses for Modbus, Profibus, Profinet and Ethernet TCP</t>
        </is>
      </c>
      <c r="K27" s="58" t="n"/>
    </row>
    <row r="28">
      <c r="A28" s="20" t="inlineStr">
        <is>
          <t>Address for the messaging are in decimal and hexadecimal (preceded by 16#) format.</t>
        </is>
      </c>
      <c r="K28" s="58" t="n"/>
    </row>
    <row r="29">
      <c r="A29" s="20" t="inlineStr">
        <is>
          <t>To optimize messaging performance, two addresses are given for the control word (CMD) and the status word (ETA).</t>
        </is>
      </c>
      <c r="K29" s="58" t="n"/>
    </row>
    <row r="30">
      <c r="A30" s="20" t="inlineStr">
        <is>
          <t>The addresses  annotated "speed" are for use in rpm; the addresses annotated "frequency" are for use in Hz.</t>
        </is>
      </c>
      <c r="K30" s="58" t="n"/>
    </row>
    <row r="31">
      <c r="A31" s="19" t="n"/>
      <c r="B31" s="7" t="n"/>
      <c r="C31" s="7" t="n"/>
      <c r="D31" s="7" t="n"/>
      <c r="E31" s="7" t="n"/>
      <c r="F31" s="7" t="n"/>
      <c r="G31" s="7" t="n"/>
      <c r="H31" s="7" t="n"/>
      <c r="I31" s="7" t="n"/>
      <c r="J31" s="7" t="n"/>
      <c r="K31" s="8" t="n"/>
    </row>
    <row r="32">
      <c r="A32" s="28" t="inlineStr">
        <is>
          <t>CANopen index:</t>
        </is>
      </c>
      <c r="K32" s="58" t="n"/>
    </row>
    <row r="33">
      <c r="A33" s="20" t="inlineStr">
        <is>
          <t>Addresses for CANopen, PowerLink and EtherCAT.</t>
        </is>
      </c>
      <c r="K33" s="58" t="n"/>
    </row>
    <row r="34">
      <c r="A34" s="19" t="inlineStr">
        <is>
          <t>CANopen index/subindex in hexadecimal format, to be used for variable assignment of PDOs and SDO messaging.</t>
        </is>
      </c>
      <c r="B34" s="27" t="n"/>
      <c r="C34" s="27" t="n"/>
      <c r="D34" s="27" t="n"/>
      <c r="E34" s="27" t="n"/>
      <c r="F34" s="27" t="n"/>
      <c r="G34" s="27" t="n"/>
      <c r="H34" s="27" t="n"/>
      <c r="I34" s="27" t="n"/>
      <c r="J34" s="27" t="n"/>
      <c r="K34" s="28" t="n"/>
    </row>
    <row r="35">
      <c r="A35" s="27" t="n"/>
      <c r="B35" s="27" t="n"/>
      <c r="C35" s="27" t="n"/>
      <c r="D35" s="27" t="n"/>
      <c r="E35" s="27" t="n"/>
      <c r="F35" s="27" t="n"/>
      <c r="G35" s="27" t="n"/>
      <c r="H35" s="27" t="n"/>
      <c r="I35" s="27" t="n"/>
      <c r="J35" s="27" t="n"/>
      <c r="K35" s="28" t="n"/>
    </row>
    <row r="36">
      <c r="A36" s="28" t="inlineStr">
        <is>
          <t>DeviceNet path:</t>
        </is>
      </c>
      <c r="K36" s="58" t="n"/>
    </row>
    <row r="37">
      <c r="A37" s="20" t="inlineStr">
        <is>
          <t xml:space="preserve"> Address for DeviceNet and Ethernet IP.</t>
        </is>
      </c>
      <c r="K37" s="58" t="n"/>
    </row>
    <row r="38">
      <c r="A38" s="20" t="inlineStr">
        <is>
          <t>Class/instance/attribute in decimal and hexadecimal (preceded by 16#) format.</t>
        </is>
      </c>
      <c r="K38" s="58" t="n"/>
    </row>
    <row r="39">
      <c r="A39" s="20" t="inlineStr">
        <is>
          <t>When two paths are given, for example:</t>
        </is>
      </c>
      <c r="K39" s="58" t="n"/>
    </row>
    <row r="40">
      <c r="A40" s="26" t="inlineStr">
        <is>
          <t>- 16#29/01/0D = 41/1/13 (messaging): ODVA standard path. It can be used for explicit messaging. Do not use it for configuring an assembly.</t>
        </is>
      </c>
      <c r="K40" s="58" t="n"/>
    </row>
    <row customHeight="1" ht="24.75" r="41" s="10">
      <c r="A41" s="30" t="inlineStr">
        <is>
          <t>- 16#8C/01/07 = 140/1/7 (assembly): Altivar-specific path. This is the path that must be used for configuring an assembly. Avoid using it for explicit messaging, to ensure better interchangeability.</t>
        </is>
      </c>
      <c r="K41" s="58" t="n"/>
    </row>
    <row r="42">
      <c r="A42" s="19" t="n"/>
      <c r="B42" s="7" t="n"/>
      <c r="C42" s="7" t="n"/>
      <c r="D42" s="7" t="n"/>
      <c r="E42" s="7" t="n"/>
      <c r="F42" s="7" t="n"/>
      <c r="G42" s="7" t="n"/>
      <c r="H42" s="7" t="n"/>
      <c r="I42" s="7" t="n"/>
      <c r="J42" s="7" t="n"/>
      <c r="K42" s="8" t="n"/>
    </row>
    <row r="43">
      <c r="A43" s="22" t="inlineStr">
        <is>
          <t xml:space="preserve">Link: </t>
        </is>
      </c>
      <c r="K43" s="58" t="n"/>
    </row>
    <row customHeight="1" ht="27.75" r="44" s="10">
      <c r="A44" s="18" t="inlineStr">
        <is>
          <t xml:space="preserve"> - For WORD (listing), a dynamic link opens its description. Listings are common to several parameters; only one part is valid for a given parameter. Refer to programming manual to determine the valid values. If an invalid value is written to a configuration parameter, the drive will indicate a fault [Invalid config.] (CFI).</t>
        </is>
      </c>
      <c r="K44" s="58" t="n"/>
    </row>
    <row r="45">
      <c r="A45" s="18" t="inlineStr">
        <is>
          <t xml:space="preserve"> - For WORD (bit register), in the Type column, a dynamic link opens its description.</t>
        </is>
      </c>
      <c r="K45" s="58" t="n"/>
    </row>
    <row r="46">
      <c r="A46" s="27" t="n"/>
      <c r="B46" s="7" t="n"/>
      <c r="C46" s="7" t="n"/>
      <c r="D46" s="7" t="n"/>
      <c r="E46" s="7" t="n"/>
      <c r="F46" s="7" t="n"/>
      <c r="G46" s="7" t="n"/>
      <c r="H46" s="7" t="n"/>
      <c r="I46" s="7" t="n"/>
      <c r="J46" s="7" t="n"/>
      <c r="K46" s="8" t="n"/>
    </row>
    <row r="47">
      <c r="A47" s="27" t="inlineStr">
        <is>
          <t>Category:</t>
        </is>
      </c>
      <c r="B47" s="7" t="n"/>
      <c r="C47" s="7" t="n"/>
      <c r="D47" s="7" t="n"/>
      <c r="E47" s="7" t="n"/>
      <c r="F47" s="7" t="n"/>
      <c r="G47" s="7" t="n"/>
      <c r="H47" s="7" t="n"/>
      <c r="I47" s="7" t="n"/>
      <c r="J47" s="7" t="n"/>
      <c r="K47" s="8" t="n"/>
    </row>
    <row r="48">
      <c r="A48" s="19" t="inlineStr">
        <is>
          <t>Defines the role of the parameter, for example: Command parameter, Status parameter, etc.</t>
        </is>
      </c>
      <c r="B48" s="7" t="n"/>
      <c r="C48" s="7" t="n"/>
      <c r="D48" s="7" t="n"/>
      <c r="E48" s="7" t="n"/>
      <c r="F48" s="7" t="n"/>
      <c r="G48" s="7" t="n"/>
      <c r="H48" s="7" t="n"/>
      <c r="I48" s="7" t="n"/>
      <c r="J48" s="7" t="n"/>
      <c r="K48" s="8" t="n"/>
    </row>
    <row r="49">
      <c r="A49" s="27" t="n"/>
      <c r="B49" s="7" t="n"/>
      <c r="C49" s="7" t="n"/>
      <c r="D49" s="7" t="n"/>
      <c r="E49" s="7" t="n"/>
      <c r="F49" s="7" t="n"/>
      <c r="G49" s="7" t="n"/>
      <c r="H49" s="7" t="n"/>
      <c r="I49" s="7" t="n"/>
      <c r="J49" s="7" t="n"/>
      <c r="K49" s="8" t="n"/>
    </row>
    <row r="50">
      <c r="A50" s="27" t="inlineStr">
        <is>
          <t>Access:</t>
        </is>
      </c>
      <c r="B50" s="7" t="n"/>
      <c r="C50" s="7" t="n"/>
      <c r="D50" s="7" t="n"/>
      <c r="E50" s="7" t="n"/>
      <c r="F50" s="7" t="n"/>
      <c r="G50" s="7" t="n"/>
      <c r="H50" s="7" t="n"/>
      <c r="I50" s="7" t="n"/>
      <c r="J50" s="7" t="n"/>
      <c r="K50" s="8" t="n"/>
    </row>
    <row r="51">
      <c r="A51" s="19" t="inlineStr">
        <is>
          <t>Read and write options:</t>
        </is>
      </c>
      <c r="B51" s="7" t="n"/>
      <c r="C51" s="7" t="n"/>
      <c r="D51" s="7" t="n"/>
      <c r="E51" s="7" t="n"/>
      <c r="F51" s="7" t="n"/>
      <c r="G51" s="7" t="n"/>
      <c r="H51" s="7" t="n"/>
      <c r="I51" s="7" t="n"/>
      <c r="J51" s="7" t="n"/>
      <c r="K51" s="8" t="n"/>
    </row>
    <row r="52">
      <c r="A52" s="19" t="inlineStr">
        <is>
          <t>R: Read only</t>
        </is>
      </c>
      <c r="B52" s="7" t="n"/>
      <c r="C52" s="7" t="n"/>
      <c r="D52" s="7" t="n"/>
      <c r="E52" s="7" t="n"/>
      <c r="F52" s="7" t="n"/>
      <c r="G52" s="7" t="n"/>
      <c r="H52" s="7" t="n"/>
      <c r="I52" s="7" t="n"/>
      <c r="J52" s="7" t="n"/>
      <c r="K52" s="8" t="n"/>
    </row>
    <row r="53">
      <c r="A53" s="19" t="inlineStr">
        <is>
          <t>R/W: Read and write</t>
        </is>
      </c>
      <c r="B53" s="7" t="n"/>
      <c r="C53" s="7" t="n"/>
      <c r="D53" s="7" t="n"/>
      <c r="E53" s="7" t="n"/>
      <c r="F53" s="7" t="n"/>
      <c r="G53" s="7" t="n"/>
      <c r="H53" s="7" t="n"/>
      <c r="I53" s="7" t="n"/>
      <c r="J53" s="7" t="n"/>
      <c r="K53" s="8" t="n"/>
    </row>
    <row r="54">
      <c r="A54" s="19" t="inlineStr">
        <is>
          <t xml:space="preserve">R/WS: Read and write (write only possible when the drive is not in RUN mode). </t>
        </is>
      </c>
      <c r="B54" s="7" t="n"/>
      <c r="C54" s="7" t="n"/>
      <c r="D54" s="7" t="n"/>
      <c r="E54" s="7" t="n"/>
      <c r="F54" s="7" t="n"/>
      <c r="G54" s="7" t="n"/>
      <c r="H54" s="7" t="n"/>
      <c r="I54" s="7" t="n"/>
      <c r="J54" s="7" t="n"/>
      <c r="K54" s="8" t="n"/>
    </row>
    <row r="55">
      <c r="A55" s="19" t="inlineStr">
        <is>
          <t xml:space="preserve">          It is not possible to write these parameters in "5-Operation enabled" or "6-Quick stop active" states.</t>
        </is>
      </c>
      <c r="B55" s="7" t="n"/>
      <c r="C55" s="7" t="n"/>
      <c r="D55" s="7" t="n"/>
      <c r="E55" s="7" t="n"/>
      <c r="F55" s="7" t="n"/>
      <c r="G55" s="7" t="n"/>
      <c r="H55" s="7" t="n"/>
      <c r="I55" s="7" t="n"/>
      <c r="J55" s="7" t="n"/>
      <c r="K55" s="8" t="n"/>
    </row>
    <row r="56">
      <c r="A56" s="19" t="inlineStr">
        <is>
          <t xml:space="preserve">          If the parameter is written in the "4-Switched on" state, transition 10 to "2-Switch on disabled" is activated.</t>
        </is>
      </c>
      <c r="B56" s="7" t="n"/>
      <c r="C56" s="7" t="n"/>
      <c r="D56" s="7" t="n"/>
      <c r="E56" s="7" t="n"/>
      <c r="F56" s="7" t="n"/>
      <c r="G56" s="7" t="n"/>
      <c r="H56" s="7" t="n"/>
      <c r="I56" s="7" t="n"/>
      <c r="J56" s="7" t="n"/>
      <c r="K56" s="8" t="n"/>
    </row>
    <row r="57">
      <c r="A57" s="19" t="n"/>
      <c r="B57" s="7" t="n"/>
      <c r="C57" s="7" t="n"/>
      <c r="D57" s="7" t="n"/>
      <c r="E57" s="7" t="n"/>
      <c r="F57" s="7" t="n"/>
      <c r="G57" s="7" t="n"/>
      <c r="H57" s="7" t="n"/>
      <c r="I57" s="7" t="n"/>
      <c r="J57" s="7" t="n"/>
      <c r="K57" s="8" t="n"/>
    </row>
    <row r="58">
      <c r="A58" s="27" t="inlineStr">
        <is>
          <t xml:space="preserve">Type:  </t>
        </is>
      </c>
      <c r="B58" s="7" t="n"/>
      <c r="C58" s="7" t="n"/>
      <c r="D58" s="7" t="n"/>
      <c r="E58" s="7" t="n"/>
      <c r="F58" s="7" t="n"/>
      <c r="G58" s="7" t="n"/>
      <c r="H58" s="7" t="n"/>
      <c r="I58" s="7" t="n"/>
      <c r="J58" s="7" t="n"/>
      <c r="K58" s="8" t="n"/>
    </row>
    <row r="59">
      <c r="A59" s="19" t="inlineStr">
        <is>
          <t>WORD (bit register): Word where each bit represents a command or a state</t>
        </is>
      </c>
      <c r="B59" s="7" t="n"/>
      <c r="C59" s="7" t="n"/>
      <c r="D59" s="7" t="n"/>
      <c r="E59" s="7" t="n"/>
      <c r="F59" s="7" t="n"/>
      <c r="G59" s="7" t="n"/>
      <c r="H59" s="7" t="n"/>
      <c r="I59" s="7" t="n"/>
      <c r="J59" s="7" t="n"/>
      <c r="K59" s="8" t="n"/>
    </row>
    <row r="60">
      <c r="A60" s="19" t="inlineStr">
        <is>
          <t>WORD (listing): Word where each value represents a possible choice for a configuration or state</t>
        </is>
      </c>
      <c r="B60" s="7" t="n"/>
      <c r="C60" s="7" t="n"/>
      <c r="D60" s="7" t="n"/>
      <c r="E60" s="7" t="n"/>
      <c r="F60" s="7" t="n"/>
      <c r="G60" s="7" t="n"/>
      <c r="H60" s="7" t="n"/>
      <c r="I60" s="7" t="n"/>
      <c r="J60" s="7" t="n"/>
      <c r="K60" s="8" t="n"/>
    </row>
    <row r="61">
      <c r="A61" s="19" t="inlineStr">
        <is>
          <t>INT: Signed integer</t>
        </is>
      </c>
      <c r="B61" s="7" t="n"/>
      <c r="C61" s="7" t="n"/>
      <c r="D61" s="7" t="n"/>
      <c r="E61" s="7" t="n"/>
      <c r="F61" s="7" t="n"/>
      <c r="G61" s="7" t="n"/>
      <c r="H61" s="7" t="n"/>
      <c r="I61" s="7" t="n"/>
      <c r="J61" s="7" t="n"/>
      <c r="K61" s="8" t="n"/>
    </row>
    <row r="62">
      <c r="A62" s="19" t="inlineStr">
        <is>
          <t>UINT: Unsigned integer</t>
        </is>
      </c>
      <c r="B62" s="7" t="n"/>
      <c r="C62" s="7" t="n"/>
      <c r="D62" s="7" t="n"/>
      <c r="E62" s="7" t="n"/>
      <c r="F62" s="7" t="n"/>
      <c r="G62" s="7" t="n"/>
      <c r="H62" s="7" t="n"/>
      <c r="I62" s="7" t="n"/>
      <c r="J62" s="7" t="n"/>
      <c r="K62" s="8" t="n"/>
    </row>
    <row r="63">
      <c r="A63" s="19" t="inlineStr">
        <is>
          <t>DINT: Signed double integer</t>
        </is>
      </c>
      <c r="B63" s="7" t="n"/>
      <c r="C63" s="7" t="n"/>
      <c r="D63" s="7" t="n"/>
      <c r="E63" s="7" t="n"/>
      <c r="F63" s="7" t="n"/>
      <c r="G63" s="7" t="n"/>
      <c r="H63" s="7" t="n"/>
      <c r="I63" s="7" t="n"/>
      <c r="J63" s="7" t="n"/>
      <c r="K63" s="8" t="n"/>
    </row>
    <row r="64">
      <c r="A64" s="19" t="inlineStr">
        <is>
          <t>UDINT: Unsigned double integer</t>
        </is>
      </c>
      <c r="B64" s="7" t="n"/>
      <c r="C64" s="7" t="n"/>
      <c r="D64" s="7" t="n"/>
      <c r="E64" s="7" t="n"/>
      <c r="F64" s="7" t="n"/>
      <c r="G64" s="7" t="n"/>
      <c r="H64" s="7" t="n"/>
      <c r="I64" s="7" t="n"/>
      <c r="J64" s="7" t="n"/>
      <c r="K64" s="8" t="n"/>
    </row>
    <row r="65">
      <c r="A65" s="19" t="n"/>
      <c r="B65" s="7" t="n"/>
      <c r="C65" s="7" t="n"/>
      <c r="D65" s="7" t="n"/>
      <c r="E65" s="7" t="n"/>
      <c r="F65" s="7" t="n"/>
      <c r="G65" s="7" t="n"/>
      <c r="H65" s="7" t="n"/>
      <c r="I65" s="7" t="n"/>
      <c r="J65" s="7" t="n"/>
      <c r="K65" s="8" t="n"/>
    </row>
    <row r="66">
      <c r="A66" s="27" t="inlineStr">
        <is>
          <t>Units:</t>
        </is>
      </c>
      <c r="B66" s="7" t="n"/>
      <c r="C66" s="7" t="n"/>
      <c r="D66" s="7" t="n"/>
      <c r="E66" s="7" t="n"/>
      <c r="F66" s="7" t="n"/>
      <c r="G66" s="7" t="n"/>
      <c r="H66" s="7" t="n"/>
      <c r="I66" s="7" t="n"/>
      <c r="J66" s="7" t="n"/>
      <c r="K66" s="8" t="n"/>
    </row>
    <row r="67">
      <c r="A67" s="19" t="inlineStr">
        <is>
          <t>Physical unit and multiplier.</t>
        </is>
      </c>
      <c r="B67" s="7" t="n"/>
      <c r="C67" s="7" t="n"/>
      <c r="D67" s="7" t="n"/>
      <c r="E67" s="7" t="n"/>
      <c r="F67" s="7" t="n"/>
      <c r="G67" s="7" t="n"/>
      <c r="H67" s="7" t="n"/>
      <c r="I67" s="7" t="n"/>
      <c r="J67" s="7" t="n"/>
      <c r="K67" s="8" t="n"/>
    </row>
    <row r="68">
      <c r="A68" s="27" t="n"/>
      <c r="B68" s="7" t="n"/>
      <c r="C68" s="7" t="n"/>
      <c r="D68" s="7" t="n"/>
      <c r="E68" s="7" t="n"/>
      <c r="F68" s="7" t="n"/>
      <c r="G68" s="7" t="n"/>
      <c r="H68" s="7" t="n"/>
      <c r="I68" s="7" t="n"/>
      <c r="J68" s="7" t="n"/>
      <c r="K68" s="8" t="n"/>
    </row>
    <row r="69">
      <c r="A69" s="27" t="inlineStr">
        <is>
          <t>Factory setting:</t>
        </is>
      </c>
      <c r="B69" s="7" t="n"/>
      <c r="C69" s="7" t="n"/>
      <c r="D69" s="7" t="n"/>
      <c r="E69" s="7" t="n"/>
      <c r="F69" s="7" t="n"/>
      <c r="G69" s="7" t="n"/>
      <c r="H69" s="7" t="n"/>
      <c r="I69" s="7" t="n"/>
      <c r="J69" s="7" t="n"/>
      <c r="K69" s="8" t="n"/>
    </row>
    <row r="70">
      <c r="A70" s="20" t="inlineStr">
        <is>
          <t>Value of the parameter set at the factory.</t>
        </is>
      </c>
      <c r="K70" s="58" t="n"/>
    </row>
    <row r="71">
      <c r="A71" s="27" t="n"/>
      <c r="B71" s="7" t="n"/>
      <c r="C71" s="7" t="n"/>
      <c r="D71" s="7" t="n"/>
      <c r="E71" s="7" t="n"/>
      <c r="F71" s="7" t="n"/>
      <c r="G71" s="7" t="n"/>
      <c r="H71" s="7" t="n"/>
      <c r="I71" s="7" t="n"/>
      <c r="J71" s="7" t="n"/>
      <c r="K71" s="8" t="n"/>
    </row>
    <row r="72">
      <c r="A72" s="22" t="inlineStr">
        <is>
          <t>Menu:</t>
        </is>
      </c>
      <c r="K72" s="58" t="n"/>
    </row>
    <row customHeight="1" ht="27" r="73" s="10">
      <c r="A73" s="18" t="inlineStr">
        <is>
          <t>Indicates the menus or menus where the parameter is located. Menu name displayed on the graphic display terminal, in square brackets [---], and menu code displayed by the 7-segment digits on the integrated display terminal, in round brackets (---).</t>
        </is>
      </c>
      <c r="K73" s="58" t="n"/>
    </row>
    <row r="74">
      <c r="A74" s="27" t="n"/>
      <c r="B74" s="7" t="n"/>
      <c r="C74" s="7" t="n"/>
      <c r="D74" s="7" t="n"/>
      <c r="E74" s="7" t="n"/>
      <c r="F74" s="7" t="n"/>
      <c r="G74" s="7" t="n"/>
      <c r="H74" s="7" t="n"/>
      <c r="I74" s="7" t="n"/>
      <c r="J74" s="7" t="n"/>
      <c r="K74" s="8" t="n"/>
    </row>
    <row r="75">
      <c r="A75" s="27" t="inlineStr">
        <is>
          <t>Range:</t>
        </is>
      </c>
      <c r="B75" s="7" t="n"/>
      <c r="C75" s="7" t="n"/>
      <c r="D75" s="7" t="n"/>
      <c r="E75" s="7" t="n"/>
      <c r="F75" s="7" t="n"/>
      <c r="G75" s="7" t="n"/>
      <c r="H75" s="7" t="n"/>
      <c r="I75" s="7" t="n"/>
      <c r="J75" s="7" t="n"/>
      <c r="K75" s="8" t="n"/>
    </row>
    <row r="76">
      <c r="A76" s="20" t="inlineStr">
        <is>
          <t>Possible values.</t>
        </is>
      </c>
      <c r="K76" s="58" t="n"/>
    </row>
    <row r="77">
      <c r="A77" s="27" t="n"/>
      <c r="B77" s="7" t="n"/>
      <c r="C77" s="7" t="n"/>
      <c r="D77" s="7" t="n"/>
      <c r="E77" s="7" t="n"/>
      <c r="F77" s="7" t="n"/>
      <c r="G77" s="7" t="n"/>
      <c r="H77" s="7" t="n"/>
      <c r="I77" s="7" t="n"/>
      <c r="J77" s="7" t="n"/>
      <c r="K77" s="8" t="n"/>
    </row>
    <row r="78">
      <c r="A78" s="22" t="inlineStr">
        <is>
          <t>Display:</t>
        </is>
      </c>
      <c r="K78" s="58" t="n"/>
    </row>
    <row customHeight="1" ht="26.25" r="79" s="10">
      <c r="A79" s="18" t="inlineStr">
        <is>
          <t>Parameter name displayed on the graphic display terminal, in square brackets [---], and parameter code displayed by the 7-segment digits on the integrated display terminal, in round brackets (---).</t>
        </is>
      </c>
      <c r="K79" s="58" t="n"/>
    </row>
    <row r="80">
      <c r="A80" s="27" t="n"/>
      <c r="B80" s="7" t="n"/>
      <c r="C80" s="7" t="n"/>
      <c r="D80" s="7" t="n"/>
      <c r="E80" s="7" t="n"/>
      <c r="F80" s="7" t="n"/>
      <c r="G80" s="7" t="n"/>
      <c r="H80" s="7" t="n"/>
      <c r="I80" s="7" t="n"/>
      <c r="J80" s="7" t="n"/>
      <c r="K80" s="8" t="n"/>
    </row>
    <row r="81">
      <c r="A81" s="24" t="inlineStr">
        <is>
          <t>Menu:</t>
        </is>
      </c>
      <c r="K81" s="58" t="n"/>
    </row>
    <row customHeight="1" ht="27" r="82" s="10">
      <c r="A82" s="26" t="inlineStr">
        <is>
          <t>Indicates the menus or menus where the parameter is located. Menu name displayed on the graphic display terminal, in square brackets [---], and menu code displayed by the 7-segment digits on the integrated display terminal, in round brackets (---).</t>
        </is>
      </c>
      <c r="K82" s="58" t="n"/>
    </row>
    <row r="83">
      <c r="A83" s="27" t="n"/>
      <c r="B83" s="7" t="n"/>
      <c r="C83" s="7" t="n"/>
      <c r="D83" s="7" t="n"/>
      <c r="E83" s="7" t="n"/>
      <c r="F83" s="7" t="n"/>
      <c r="G83" s="7" t="n"/>
      <c r="H83" s="7" t="n"/>
      <c r="I83" s="7" t="n"/>
      <c r="J83" s="7" t="n"/>
      <c r="K83" s="8" t="n"/>
    </row>
    <row r="84">
      <c r="A84" s="22" t="inlineStr">
        <is>
          <t>Order:</t>
        </is>
      </c>
      <c r="K84" s="58" t="n"/>
    </row>
    <row customHeight="1" ht="26.25" r="85" s="10">
      <c r="A85" s="18" t="inlineStr">
        <is>
          <t>Gives the initial storage order of the parameter in the file, from 1 to n. This makes it possible, after sorting operations, to put this file back in its initial order by sorting the column in ascending order.</t>
        </is>
      </c>
      <c r="K85" s="58" t="n"/>
    </row>
    <row r="86">
      <c r="A86" s="14" t="n"/>
      <c r="B86" s="15" t="n"/>
      <c r="C86" s="15" t="n"/>
      <c r="D86" s="15" t="n"/>
      <c r="E86" s="15" t="n"/>
      <c r="F86" s="15" t="n"/>
      <c r="G86" s="15" t="n"/>
      <c r="H86" s="15" t="n"/>
      <c r="I86" s="15" t="n"/>
      <c r="J86" s="15" t="n"/>
      <c r="K86" s="16" t="n"/>
    </row>
  </sheetData>
  <mergeCells count="43">
    <mergeCell ref="A12:K12"/>
    <mergeCell ref="A1:B1"/>
    <mergeCell ref="D1:K1"/>
    <mergeCell ref="A2:K2"/>
    <mergeCell ref="A3:K3"/>
    <mergeCell ref="A4:K4"/>
    <mergeCell ref="A5:K5"/>
    <mergeCell ref="A7:K7"/>
    <mergeCell ref="A8:K8"/>
    <mergeCell ref="A9:K9"/>
    <mergeCell ref="A10:K10"/>
    <mergeCell ref="A11:K11"/>
    <mergeCell ref="A33:K33"/>
    <mergeCell ref="A19:K19"/>
    <mergeCell ref="A20:K20"/>
    <mergeCell ref="A21:K21"/>
    <mergeCell ref="A23:K23"/>
    <mergeCell ref="A24:K24"/>
    <mergeCell ref="A26:K26"/>
    <mergeCell ref="A27:K27"/>
    <mergeCell ref="A28:K28"/>
    <mergeCell ref="A29:K29"/>
    <mergeCell ref="A30:K30"/>
    <mergeCell ref="A32:K32"/>
    <mergeCell ref="A73:K73"/>
    <mergeCell ref="A36:K36"/>
    <mergeCell ref="A37:K37"/>
    <mergeCell ref="A38:K38"/>
    <mergeCell ref="A39:K39"/>
    <mergeCell ref="A40:K40"/>
    <mergeCell ref="A41:K41"/>
    <mergeCell ref="A43:K43"/>
    <mergeCell ref="A44:K44"/>
    <mergeCell ref="A45:K45"/>
    <mergeCell ref="A70:K70"/>
    <mergeCell ref="A72:K72"/>
    <mergeCell ref="A85:K85"/>
    <mergeCell ref="A76:K76"/>
    <mergeCell ref="A78:K78"/>
    <mergeCell ref="A79:K79"/>
    <mergeCell ref="A81:K81"/>
    <mergeCell ref="A82:K82"/>
    <mergeCell ref="A84:K84"/>
  </mergeCells>
  <pageMargins bottom="0.75" footer="0.3" header="0.3" left="0.7" right="0.7" top="0.75"/>
  <pageSetup orientation="portrait" paperSize="9"/>
</worksheet>
</file>

<file path=xl/worksheets/sheet2.xml><?xml version="1.0" encoding="utf-8"?>
<worksheet xmlns="http://schemas.openxmlformats.org/spreadsheetml/2006/main">
  <sheetPr>
    <outlinePr summaryBelow="1" summaryRight="1"/>
    <pageSetUpPr/>
  </sheetPr>
  <dimension ref="A1:N1998"/>
  <sheetViews>
    <sheetView showGridLines="0" workbookViewId="0">
      <pane activePane="bottomRight" state="frozen" topLeftCell="B2" xSplit="1" ySplit="1"/>
      <selection pane="topRight"/>
      <selection pane="bottomLeft"/>
      <selection activeCell="A1" pane="bottomRight" sqref="A1"/>
    </sheetView>
  </sheetViews>
  <sheetFormatPr baseColWidth="8" defaultRowHeight="15"/>
  <cols>
    <col customWidth="1" max="1" min="1" style="10" width="5.5"/>
    <col customWidth="1" max="2" min="2" style="10" width="44"/>
    <col customWidth="1" max="3" min="3" style="10" width="14.3"/>
    <col customWidth="1" max="4" min="4" style="10" width="12.1"/>
    <col customWidth="1" max="5" min="5" style="10" width="22"/>
    <col customWidth="1" max="6" min="6" style="10" width="7.700000000000001"/>
    <col customWidth="1" max="7" min="7" style="10" width="20.9"/>
    <col customWidth="1" max="8" min="8" style="10" width="7.700000000000001"/>
    <col customWidth="1" max="9" min="9" style="10" width="22"/>
    <col customWidth="1" max="10" min="10" style="10" width="23.1"/>
    <col customWidth="1" max="11" min="11" style="10" width="23.1"/>
    <col customWidth="1" max="12" min="12" style="10" width="23.1"/>
    <col customWidth="1" max="13" min="13" style="10" width="23.1"/>
    <col customWidth="1" max="14" min="14" style="10" width="27.5"/>
  </cols>
  <sheetData>
    <row customFormat="1" r="1" s="60">
      <c r="A1" s="61" t="inlineStr">
        <is>
          <t>Code</t>
        </is>
      </c>
      <c r="B1" s="62" t="inlineStr">
        <is>
          <t>Name</t>
        </is>
      </c>
      <c r="C1" s="62" t="inlineStr">
        <is>
          <t>Logic address</t>
        </is>
      </c>
      <c r="D1" s="62" t="inlineStr">
        <is>
          <t>CANopen index</t>
        </is>
      </c>
      <c r="E1" s="62" t="inlineStr">
        <is>
          <t>DeviceNet path</t>
        </is>
      </c>
      <c r="F1" s="62" t="inlineStr">
        <is>
          <t>Link</t>
        </is>
      </c>
      <c r="G1" s="62" t="inlineStr">
        <is>
          <t>Category</t>
        </is>
      </c>
      <c r="H1" s="62" t="inlineStr">
        <is>
          <t>Access</t>
        </is>
      </c>
      <c r="I1" s="62" t="inlineStr">
        <is>
          <t>Type</t>
        </is>
      </c>
      <c r="J1" s="62" t="inlineStr">
        <is>
          <t>Units</t>
        </is>
      </c>
      <c r="K1" s="62" t="inlineStr">
        <is>
          <t>Factory setting</t>
        </is>
      </c>
      <c r="L1" s="62" t="inlineStr">
        <is>
          <t>Range</t>
        </is>
      </c>
      <c r="M1" s="62" t="inlineStr">
        <is>
          <t>Display</t>
        </is>
      </c>
      <c r="N1" s="63" t="inlineStr">
        <is>
          <t>Menu</t>
        </is>
      </c>
    </row>
    <row customFormat="1" r="2" s="60">
      <c r="A2" s="64" t="inlineStr">
        <is>
          <t>CMI</t>
        </is>
      </c>
      <c r="B2" s="65" t="inlineStr">
        <is>
          <t>Extended control word</t>
        </is>
      </c>
      <c r="C2" s="65" t="inlineStr">
        <is>
          <t>16#2138 = 8504</t>
        </is>
      </c>
      <c r="D2" s="65" t="inlineStr">
        <is>
          <t>16#2037/5</t>
        </is>
      </c>
      <c r="E2" s="65" t="inlineStr">
        <is>
          <t>16#8B/01/69 = 139/01/105</t>
        </is>
      </c>
      <c r="F2" s="66" t="n"/>
      <c r="G2" s="65" t="inlineStr">
        <is>
          <t>Control parameters</t>
        </is>
      </c>
      <c r="H2" s="65" t="inlineStr">
        <is>
          <t>R/W</t>
        </is>
      </c>
      <c r="I2" s="67" t="inlineStr">
        <is>
          <t>WORD (BitString16)</t>
        </is>
      </c>
      <c r="J2" s="65" t="inlineStr">
        <is>
          <t>-</t>
        </is>
      </c>
      <c r="K2" s="66" t="n"/>
      <c r="L2" s="66" t="n"/>
      <c r="M2" s="66" t="n"/>
      <c r="N2" s="68" t="n"/>
    </row>
    <row customFormat="1" r="3" s="60">
      <c r="A3" s="64" t="inlineStr">
        <is>
          <t>CMD</t>
        </is>
      </c>
      <c r="B3" s="65" t="inlineStr">
        <is>
          <t>Command register</t>
        </is>
      </c>
      <c r="C3" s="65" t="inlineStr">
        <is>
          <t>16#2135 = 8501</t>
        </is>
      </c>
      <c r="D3" s="65" t="inlineStr">
        <is>
          <t>16#2037/2</t>
        </is>
      </c>
      <c r="E3" s="65" t="inlineStr">
        <is>
          <t>16#8B/01/66 = 139/01/102</t>
        </is>
      </c>
      <c r="F3" s="66" t="n"/>
      <c r="G3" s="65" t="inlineStr">
        <is>
          <t>Control parameters</t>
        </is>
      </c>
      <c r="H3" s="65" t="inlineStr">
        <is>
          <t>R/W</t>
        </is>
      </c>
      <c r="I3" s="67" t="inlineStr">
        <is>
          <t>WORD (BitString16)</t>
        </is>
      </c>
      <c r="J3" s="65" t="inlineStr">
        <is>
          <t>-</t>
        </is>
      </c>
      <c r="K3" s="66" t="n"/>
      <c r="L3" s="66" t="n"/>
      <c r="M3" s="65" t="inlineStr">
        <is>
          <t>[Cmd Register] (CMD)</t>
        </is>
      </c>
      <c r="N3" s="69" t="inlineStr">
        <is>
          <t>[Communication map] (CMM)</t>
        </is>
      </c>
    </row>
    <row customFormat="1" r="4" s="60">
      <c r="A4" s="64" t="inlineStr">
        <is>
          <t>RPR</t>
        </is>
      </c>
      <c r="B4" s="65" t="inlineStr">
        <is>
          <t>Time counter reset</t>
        </is>
      </c>
      <c r="C4" s="65" t="inlineStr">
        <is>
          <t>16#0C30 = 3120</t>
        </is>
      </c>
      <c r="D4" s="65" t="inlineStr">
        <is>
          <t>16#2001/15</t>
        </is>
      </c>
      <c r="E4" s="65" t="inlineStr">
        <is>
          <t>16#70/01/79 = 112/01/121</t>
        </is>
      </c>
      <c r="F4" s="67" t="inlineStr">
        <is>
          <t>RPR</t>
        </is>
      </c>
      <c r="G4" s="65" t="inlineStr">
        <is>
          <t>Control parameters</t>
        </is>
      </c>
      <c r="H4" s="65" t="inlineStr">
        <is>
          <t>R/W</t>
        </is>
      </c>
      <c r="I4" s="65" t="inlineStr">
        <is>
          <t>WORD (Enumeration)</t>
        </is>
      </c>
      <c r="J4" s="65" t="inlineStr">
        <is>
          <t>-</t>
        </is>
      </c>
      <c r="K4" s="65" t="inlineStr">
        <is>
          <t>[No] NO</t>
        </is>
      </c>
      <c r="L4" s="66" t="n"/>
      <c r="M4" s="65" t="inlineStr">
        <is>
          <t>[Time Counter Reset] (RPR)</t>
        </is>
      </c>
      <c r="N4" s="69" t="inlineStr">
        <is>
          <t>[Counter Management] (ELT)
[V0_SubmenuCounterManagement] (COMA)
[Maintenance] (CSMA)</t>
        </is>
      </c>
    </row>
    <row customFormat="1" r="5" s="60">
      <c r="A5" s="64" t="inlineStr">
        <is>
          <t>LFRD</t>
        </is>
      </c>
      <c r="B5" s="65" t="inlineStr">
        <is>
          <t>Speed setpoint</t>
        </is>
      </c>
      <c r="C5" s="65" t="inlineStr">
        <is>
          <t>16#219A = 8602</t>
        </is>
      </c>
      <c r="D5" s="65" t="inlineStr">
        <is>
          <t>16#2038/3</t>
        </is>
      </c>
      <c r="E5" s="65" t="inlineStr">
        <is>
          <t>16#8C/01/03 = 140/01/03</t>
        </is>
      </c>
      <c r="F5" s="66" t="n"/>
      <c r="G5" s="65" t="inlineStr">
        <is>
          <t>Setpoint parameters</t>
        </is>
      </c>
      <c r="H5" s="65" t="inlineStr">
        <is>
          <t>R/W</t>
        </is>
      </c>
      <c r="I5" s="65" t="inlineStr">
        <is>
          <t>INT (Signed16)</t>
        </is>
      </c>
      <c r="J5" s="65" t="inlineStr">
        <is>
          <t>1 rpm</t>
        </is>
      </c>
      <c r="K5" s="65" t="inlineStr">
        <is>
          <t>0 rpm</t>
        </is>
      </c>
      <c r="L5" s="65" t="inlineStr">
        <is>
          <t>-32767 rpm ... 32767 rpm</t>
        </is>
      </c>
      <c r="M5" s="66" t="n"/>
      <c r="N5" s="68" t="n"/>
    </row>
    <row customFormat="1" r="6" s="60">
      <c r="A6" s="64" t="inlineStr">
        <is>
          <t>LFR</t>
        </is>
      </c>
      <c r="B6" s="65" t="inlineStr">
        <is>
          <t>Reference frequency</t>
        </is>
      </c>
      <c r="C6" s="65" t="inlineStr">
        <is>
          <t>16#2136 = 8502</t>
        </is>
      </c>
      <c r="D6" s="65" t="inlineStr">
        <is>
          <t>16#2037/3</t>
        </is>
      </c>
      <c r="E6" s="65" t="inlineStr">
        <is>
          <t>16#8B/01/67 = 139/01/103</t>
        </is>
      </c>
      <c r="F6" s="66" t="n"/>
      <c r="G6" s="65" t="inlineStr">
        <is>
          <t>Setpoint parameters</t>
        </is>
      </c>
      <c r="H6" s="65" t="inlineStr">
        <is>
          <t>R/W</t>
        </is>
      </c>
      <c r="I6" s="65" t="inlineStr">
        <is>
          <t>INT (Signed16)</t>
        </is>
      </c>
      <c r="J6" s="65" t="inlineStr">
        <is>
          <t>0.1 Hz</t>
        </is>
      </c>
      <c r="K6" s="65" t="inlineStr">
        <is>
          <t>0.0 Hz</t>
        </is>
      </c>
      <c r="L6" s="65" t="inlineStr">
        <is>
          <t>-300.0 Hz ... 300.0 Hz</t>
        </is>
      </c>
      <c r="M6" s="65" t="inlineStr">
        <is>
          <t>[Ref Frequency] (LFR)</t>
        </is>
      </c>
      <c r="N6" s="69" t="inlineStr">
        <is>
          <t>[Drive parameters] (MPI)</t>
        </is>
      </c>
    </row>
    <row customFormat="1" r="7" s="60">
      <c r="A7" s="64" t="inlineStr">
        <is>
          <t>PISP</t>
        </is>
      </c>
      <c r="B7" s="65" t="inlineStr">
        <is>
          <t>PIDSet Point</t>
        </is>
      </c>
      <c r="C7" s="65" t="inlineStr">
        <is>
          <t>16#2137 = 8503</t>
        </is>
      </c>
      <c r="D7" s="65" t="inlineStr">
        <is>
          <t>16#2037/4</t>
        </is>
      </c>
      <c r="E7" s="65" t="inlineStr">
        <is>
          <t>16#8B/01/68 = 139/01/104</t>
        </is>
      </c>
      <c r="F7" s="66" t="n"/>
      <c r="G7" s="65" t="inlineStr">
        <is>
          <t>Setpoint parameters</t>
        </is>
      </c>
      <c r="H7" s="65" t="inlineStr">
        <is>
          <t>R/W</t>
        </is>
      </c>
      <c r="I7" s="65" t="inlineStr">
        <is>
          <t>UINT (Unsigned16)</t>
        </is>
      </c>
      <c r="J7" s="65" t="inlineStr">
        <is>
          <t xml:space="preserve">1 </t>
        </is>
      </c>
      <c r="K7" s="66" t="n"/>
      <c r="L7" s="65" t="inlineStr">
        <is>
          <t xml:space="preserve">0  ... 1000 </t>
        </is>
      </c>
      <c r="M7" s="66" t="n"/>
      <c r="N7" s="68" t="n"/>
    </row>
    <row customFormat="1" r="8" s="60">
      <c r="A8" s="64" t="inlineStr">
        <is>
          <t>AIV1</t>
        </is>
      </c>
      <c r="B8" s="65" t="inlineStr">
        <is>
          <t xml:space="preserve">AIV1 Image input </t>
        </is>
      </c>
      <c r="C8" s="65" t="inlineStr">
        <is>
          <t>16#14A1 = 5281</t>
        </is>
      </c>
      <c r="D8" s="65" t="inlineStr">
        <is>
          <t>16#2016/52</t>
        </is>
      </c>
      <c r="E8" s="65" t="inlineStr">
        <is>
          <t>16#7B/01/52 = 123/01/82</t>
        </is>
      </c>
      <c r="F8" s="66" t="n"/>
      <c r="G8" s="65" t="inlineStr">
        <is>
          <t>Setpoint parameters</t>
        </is>
      </c>
      <c r="H8" s="65" t="inlineStr">
        <is>
          <t>R/W</t>
        </is>
      </c>
      <c r="I8" s="65" t="inlineStr">
        <is>
          <t>INT (Signed16)</t>
        </is>
      </c>
      <c r="J8" s="65" t="inlineStr">
        <is>
          <t xml:space="preserve">1 </t>
        </is>
      </c>
      <c r="K8" s="65" t="inlineStr">
        <is>
          <t xml:space="preserve">0 </t>
        </is>
      </c>
      <c r="L8" s="65" t="inlineStr">
        <is>
          <t xml:space="preserve">-8192  ... 8192 </t>
        </is>
      </c>
      <c r="M8" s="65" t="inlineStr">
        <is>
          <t>[AIV1 Image input] (AIV1)</t>
        </is>
      </c>
      <c r="N8" s="69" t="inlineStr">
        <is>
          <t>[Drive parameters] (MPI)</t>
        </is>
      </c>
    </row>
    <row customFormat="1" r="9" s="60">
      <c r="A9" s="64" t="inlineStr">
        <is>
          <t>MFR</t>
        </is>
      </c>
      <c r="B9" s="65" t="inlineStr">
        <is>
          <t>Multiplying coefficient</t>
        </is>
      </c>
      <c r="C9" s="65" t="inlineStr">
        <is>
          <t>16#2E37 = 11831</t>
        </is>
      </c>
      <c r="D9" s="65" t="inlineStr">
        <is>
          <t>16#2058/20</t>
        </is>
      </c>
      <c r="E9" s="65" t="inlineStr">
        <is>
          <t>16#9C/01/20 = 156/01/32</t>
        </is>
      </c>
      <c r="F9" s="66" t="n"/>
      <c r="G9" s="65" t="inlineStr">
        <is>
          <t>Setpoint parameters</t>
        </is>
      </c>
      <c r="H9" s="65" t="inlineStr">
        <is>
          <t>R/W</t>
        </is>
      </c>
      <c r="I9" s="65" t="inlineStr">
        <is>
          <t>UINT (Unsigned16)</t>
        </is>
      </c>
      <c r="J9" s="65" t="inlineStr">
        <is>
          <t>1 %</t>
        </is>
      </c>
      <c r="K9" s="66" t="n"/>
      <c r="L9" s="65" t="inlineStr">
        <is>
          <t>0 % ... 100 %</t>
        </is>
      </c>
      <c r="M9" s="65" t="inlineStr">
        <is>
          <t>[Multiplying coeff.] (MFR)</t>
        </is>
      </c>
      <c r="N9" s="69" t="inlineStr">
        <is>
          <t>[Drive parameters] (MPI)
[Settings] (SET)</t>
        </is>
      </c>
    </row>
    <row customFormat="1" r="10" s="60">
      <c r="A10" s="64" t="inlineStr">
        <is>
          <t>ETA</t>
        </is>
      </c>
      <c r="B10" s="65" t="inlineStr">
        <is>
          <t>CIA402 State Register</t>
        </is>
      </c>
      <c r="C10" s="65" t="inlineStr">
        <is>
          <t>16#0C81 = 3201</t>
        </is>
      </c>
      <c r="D10" s="65" t="inlineStr">
        <is>
          <t>16#2002/2</t>
        </is>
      </c>
      <c r="E10" s="65" t="inlineStr">
        <is>
          <t>16#71/01/02 = 113/01/02</t>
        </is>
      </c>
      <c r="F10" s="66" t="n"/>
      <c r="G10" s="65" t="inlineStr">
        <is>
          <t>Status parameters</t>
        </is>
      </c>
      <c r="H10" s="65" t="inlineStr">
        <is>
          <t>R</t>
        </is>
      </c>
      <c r="I10" s="67" t="inlineStr">
        <is>
          <t>WORD (BitString16)</t>
        </is>
      </c>
      <c r="J10" s="65" t="inlineStr">
        <is>
          <t>-</t>
        </is>
      </c>
      <c r="K10" s="66" t="n"/>
      <c r="L10" s="66" t="n"/>
      <c r="M10" s="65" t="inlineStr">
        <is>
          <t>[CIA402 State Reg] (ETA)</t>
        </is>
      </c>
      <c r="N10" s="69" t="inlineStr">
        <is>
          <t>[Communication map] (CMM)</t>
        </is>
      </c>
    </row>
    <row customFormat="1" r="11" s="60">
      <c r="A11" s="64" t="inlineStr">
        <is>
          <t>HMIS</t>
        </is>
      </c>
      <c r="B11" s="65" t="inlineStr">
        <is>
          <t>Drive state</t>
        </is>
      </c>
      <c r="C11" s="65" t="inlineStr">
        <is>
          <t>16#0CA8 = 3240</t>
        </is>
      </c>
      <c r="D11" s="65" t="inlineStr">
        <is>
          <t>16#2002/29</t>
        </is>
      </c>
      <c r="E11" s="65" t="inlineStr">
        <is>
          <t>16#71/01/29 = 113/01/41</t>
        </is>
      </c>
      <c r="F11" s="67" t="inlineStr">
        <is>
          <t>HMIS</t>
        </is>
      </c>
      <c r="G11" s="65" t="inlineStr">
        <is>
          <t>Status parameters</t>
        </is>
      </c>
      <c r="H11" s="65" t="inlineStr">
        <is>
          <t>R</t>
        </is>
      </c>
      <c r="I11" s="65" t="inlineStr">
        <is>
          <t>WORD (Enumeration)</t>
        </is>
      </c>
      <c r="J11" s="65" t="inlineStr">
        <is>
          <t>-</t>
        </is>
      </c>
      <c r="K11" s="66" t="n"/>
      <c r="L11" s="66" t="n"/>
      <c r="M11" s="65" t="inlineStr">
        <is>
          <t>[Drive State] (HMIS)</t>
        </is>
      </c>
      <c r="N11" s="69" t="inlineStr">
        <is>
          <t>[System] (DST)</t>
        </is>
      </c>
    </row>
    <row customFormat="1" r="12" s="60">
      <c r="A12" s="64" t="inlineStr">
        <is>
          <t>ETI</t>
        </is>
      </c>
      <c r="B12" s="65" t="inlineStr">
        <is>
          <t>Internal State Register</t>
        </is>
      </c>
      <c r="C12" s="65" t="inlineStr">
        <is>
          <t>16#0C86 = 3206</t>
        </is>
      </c>
      <c r="D12" s="65" t="inlineStr">
        <is>
          <t>16#2002/7</t>
        </is>
      </c>
      <c r="E12" s="65" t="inlineStr">
        <is>
          <t>16#71/01/07 = 113/01/07</t>
        </is>
      </c>
      <c r="F12" s="66" t="n"/>
      <c r="G12" s="65" t="inlineStr">
        <is>
          <t>Status parameters</t>
        </is>
      </c>
      <c r="H12" s="65" t="inlineStr">
        <is>
          <t>R</t>
        </is>
      </c>
      <c r="I12" s="67" t="inlineStr">
        <is>
          <t>WORD (BitString16)</t>
        </is>
      </c>
      <c r="J12" s="65" t="inlineStr">
        <is>
          <t>-</t>
        </is>
      </c>
      <c r="K12" s="66" t="n"/>
      <c r="L12" s="66" t="n"/>
      <c r="M12" s="66" t="n"/>
      <c r="N12" s="68" t="n"/>
    </row>
    <row customFormat="1" r="13" s="60">
      <c r="A13" s="64" t="inlineStr">
        <is>
          <t>CRC</t>
        </is>
      </c>
      <c r="B13" s="65" t="inlineStr">
        <is>
          <t>Channel for reference frequency</t>
        </is>
      </c>
      <c r="C13" s="65" t="inlineStr">
        <is>
          <t>16#20F9 = 8441</t>
        </is>
      </c>
      <c r="D13" s="65" t="inlineStr">
        <is>
          <t>16#2036/2A</t>
        </is>
      </c>
      <c r="E13" s="65" t="inlineStr">
        <is>
          <t>16#8B/01/2A = 139/01/42</t>
        </is>
      </c>
      <c r="F13" s="66" t="n"/>
      <c r="G13" s="65" t="inlineStr">
        <is>
          <t>Status parameters</t>
        </is>
      </c>
      <c r="H13" s="65" t="inlineStr">
        <is>
          <t>R</t>
        </is>
      </c>
      <c r="I13" s="67" t="inlineStr">
        <is>
          <t>WORD (BitString16)</t>
        </is>
      </c>
      <c r="J13" s="65" t="inlineStr">
        <is>
          <t>-</t>
        </is>
      </c>
      <c r="K13" s="66" t="n"/>
      <c r="L13" s="66" t="n"/>
      <c r="M13" s="66" t="n"/>
      <c r="N13" s="68" t="n"/>
    </row>
    <row customFormat="1" r="14" s="60">
      <c r="A14" s="64" t="inlineStr">
        <is>
          <t>CCC</t>
        </is>
      </c>
      <c r="B14" s="65" t="inlineStr">
        <is>
          <t>Active command channel</t>
        </is>
      </c>
      <c r="C14" s="65" t="inlineStr">
        <is>
          <t>16#20FA = 8442</t>
        </is>
      </c>
      <c r="D14" s="65" t="inlineStr">
        <is>
          <t>16#2036/2B</t>
        </is>
      </c>
      <c r="E14" s="65" t="inlineStr">
        <is>
          <t>16#8B/01/2B = 139/01/43</t>
        </is>
      </c>
      <c r="F14" s="66" t="n"/>
      <c r="G14" s="65" t="inlineStr">
        <is>
          <t>Status parameters</t>
        </is>
      </c>
      <c r="H14" s="65" t="inlineStr">
        <is>
          <t>R</t>
        </is>
      </c>
      <c r="I14" s="67" t="inlineStr">
        <is>
          <t>WORD (BitString16)</t>
        </is>
      </c>
      <c r="J14" s="65" t="inlineStr">
        <is>
          <t>-</t>
        </is>
      </c>
      <c r="K14" s="66" t="n"/>
      <c r="L14" s="66" t="n"/>
      <c r="M14" s="66" t="n"/>
      <c r="N14" s="68" t="n"/>
    </row>
    <row customFormat="1" r="15" s="60">
      <c r="A15" s="64" t="inlineStr">
        <is>
          <t>CNFS</t>
        </is>
      </c>
      <c r="B15" s="65" t="inlineStr">
        <is>
          <t>Active configuration</t>
        </is>
      </c>
      <c r="C15" s="65" t="inlineStr">
        <is>
          <t>16#1F54 = 8020</t>
        </is>
      </c>
      <c r="D15" s="65" t="inlineStr">
        <is>
          <t>16#2032/15</t>
        </is>
      </c>
      <c r="E15" s="65" t="inlineStr">
        <is>
          <t>16#89/01/15 = 137/01/21</t>
        </is>
      </c>
      <c r="F15" s="67" t="inlineStr">
        <is>
          <t>CNFS</t>
        </is>
      </c>
      <c r="G15" s="65" t="inlineStr">
        <is>
          <t>Status parameters</t>
        </is>
      </c>
      <c r="H15" s="65" t="inlineStr">
        <is>
          <t>R</t>
        </is>
      </c>
      <c r="I15" s="65" t="inlineStr">
        <is>
          <t>WORD (Enumeration)</t>
        </is>
      </c>
      <c r="J15" s="65" t="inlineStr">
        <is>
          <t>-</t>
        </is>
      </c>
      <c r="K15" s="66" t="n"/>
      <c r="L15" s="66" t="n"/>
      <c r="M15" s="65" t="inlineStr">
        <is>
          <t>[Config. active] (CNFS)</t>
        </is>
      </c>
      <c r="N15" s="69" t="inlineStr">
        <is>
          <t>[Drive parameters] (MPI)</t>
        </is>
      </c>
    </row>
    <row customFormat="1" r="16" s="60">
      <c r="A16" s="64" t="inlineStr">
        <is>
          <t>STUN</t>
        </is>
      </c>
      <c r="B16" s="65" t="inlineStr">
        <is>
          <t>Tune selection</t>
        </is>
      </c>
      <c r="C16" s="65" t="inlineStr">
        <is>
          <t>16#2591 = 9617</t>
        </is>
      </c>
      <c r="D16" s="65" t="inlineStr">
        <is>
          <t>16#2042/12</t>
        </is>
      </c>
      <c r="E16" s="65" t="inlineStr">
        <is>
          <t>16#91/01/12 = 145/01/18</t>
        </is>
      </c>
      <c r="F16" s="67" t="inlineStr">
        <is>
          <t>STUN</t>
        </is>
      </c>
      <c r="G16" s="65" t="inlineStr">
        <is>
          <t>Status parameters</t>
        </is>
      </c>
      <c r="H16" s="65" t="inlineStr">
        <is>
          <t>R</t>
        </is>
      </c>
      <c r="I16" s="65" t="inlineStr">
        <is>
          <t>WORD (Enumeration)</t>
        </is>
      </c>
      <c r="J16" s="65" t="inlineStr">
        <is>
          <t>-</t>
        </is>
      </c>
      <c r="K16" s="65" t="inlineStr">
        <is>
          <t>[Default] TAB</t>
        </is>
      </c>
      <c r="L16" s="66" t="n"/>
      <c r="M16" s="65" t="inlineStr">
        <is>
          <t>[Tune selection] (STUN)</t>
        </is>
      </c>
      <c r="N16" s="69" t="inlineStr">
        <is>
          <t>[Simply start] (SIM)
[Motor tune] (MTU)</t>
        </is>
      </c>
    </row>
    <row customFormat="1" r="17" s="60">
      <c r="A17" s="64" t="inlineStr">
        <is>
          <t>STUR</t>
        </is>
      </c>
      <c r="B17" s="65" t="inlineStr">
        <is>
          <t>Autotuning flux status</t>
        </is>
      </c>
      <c r="C17" s="65" t="inlineStr">
        <is>
          <t>16#2669 = 9833</t>
        </is>
      </c>
      <c r="D17" s="65" t="inlineStr">
        <is>
          <t>16#2044/22</t>
        </is>
      </c>
      <c r="E17" s="65" t="inlineStr">
        <is>
          <t>16#92/01/22 = 146/01/34</t>
        </is>
      </c>
      <c r="F17" s="67" t="inlineStr">
        <is>
          <t>STUN</t>
        </is>
      </c>
      <c r="G17" s="65" t="inlineStr">
        <is>
          <t>Status parameters</t>
        </is>
      </c>
      <c r="H17" s="65" t="inlineStr">
        <is>
          <t>R</t>
        </is>
      </c>
      <c r="I17" s="65" t="inlineStr">
        <is>
          <t>WORD (Enumeration)</t>
        </is>
      </c>
      <c r="J17" s="65" t="inlineStr">
        <is>
          <t>-</t>
        </is>
      </c>
      <c r="K17" s="65" t="inlineStr">
        <is>
          <t>[Default] TAB</t>
        </is>
      </c>
      <c r="L17" s="66" t="n"/>
      <c r="M17" s="65" t="inlineStr">
        <is>
          <t>[Autotuning Flux Status] (STUR)</t>
        </is>
      </c>
      <c r="N17" s="69" t="inlineStr">
        <is>
          <t>[Autotuning flux] (TUNR)</t>
        </is>
      </c>
    </row>
    <row customFormat="1" r="18" s="60">
      <c r="A18" s="64" t="inlineStr">
        <is>
          <t>TUNV</t>
        </is>
      </c>
      <c r="B18" s="65" t="inlineStr">
        <is>
          <t>Autotuning flux verification value</t>
        </is>
      </c>
      <c r="C18" s="65" t="inlineStr">
        <is>
          <t>16#266B = 9835</t>
        </is>
      </c>
      <c r="D18" s="65" t="inlineStr">
        <is>
          <t>16#2044/24</t>
        </is>
      </c>
      <c r="E18" s="65" t="inlineStr">
        <is>
          <t>16#92/01/24 = 146/01/36</t>
        </is>
      </c>
      <c r="F18" s="66" t="n"/>
      <c r="G18" s="65" t="inlineStr">
        <is>
          <t>Status parameters</t>
        </is>
      </c>
      <c r="H18" s="65" t="inlineStr">
        <is>
          <t>R/W</t>
        </is>
      </c>
      <c r="I18" s="65" t="inlineStr">
        <is>
          <t>UINT (Unsigned16)</t>
        </is>
      </c>
      <c r="J18" s="65" t="inlineStr">
        <is>
          <t>1 %</t>
        </is>
      </c>
      <c r="K18" s="65" t="inlineStr">
        <is>
          <t>65535 %</t>
        </is>
      </c>
      <c r="L18" s="65" t="inlineStr">
        <is>
          <t>0 % ... 65535 %</t>
        </is>
      </c>
      <c r="M18" s="65" t="inlineStr">
        <is>
          <t>[Autotuning flux verif] (TUNV)</t>
        </is>
      </c>
      <c r="N18" s="69" t="inlineStr">
        <is>
          <t>[Autotuning flux] (TUNR)</t>
        </is>
      </c>
    </row>
    <row customFormat="1" r="19" s="60">
      <c r="A19" s="64" t="inlineStr">
        <is>
          <t>SMOT</t>
        </is>
      </c>
      <c r="B19" s="65" t="inlineStr">
        <is>
          <t>Status of motor tune in term of saliency</t>
        </is>
      </c>
      <c r="C19" s="65" t="inlineStr">
        <is>
          <t>16#25AD = 9645</t>
        </is>
      </c>
      <c r="D19" s="65" t="inlineStr">
        <is>
          <t>16#2042/2E</t>
        </is>
      </c>
      <c r="E19" s="65" t="inlineStr">
        <is>
          <t>16#91/01/2E = 145/01/46</t>
        </is>
      </c>
      <c r="F19" s="67" t="inlineStr">
        <is>
          <t>SMOT</t>
        </is>
      </c>
      <c r="G19" s="65" t="inlineStr">
        <is>
          <t>Status parameters</t>
        </is>
      </c>
      <c r="H19" s="65" t="inlineStr">
        <is>
          <t>R</t>
        </is>
      </c>
      <c r="I19" s="65" t="inlineStr">
        <is>
          <t>WORD (Enumeration)</t>
        </is>
      </c>
      <c r="J19" s="65" t="inlineStr">
        <is>
          <t>-</t>
        </is>
      </c>
      <c r="K19" s="66" t="n"/>
      <c r="L19" s="66" t="n"/>
      <c r="M19" s="65" t="inlineStr">
        <is>
          <t>[Saliency mot. state] (SMOT)</t>
        </is>
      </c>
      <c r="N19" s="69" t="inlineStr">
        <is>
          <t>[Motor tune] (MTU)</t>
        </is>
      </c>
    </row>
    <row customFormat="1" r="20" s="60">
      <c r="A20" s="64" t="inlineStr">
        <is>
          <t>ECSS</t>
        </is>
      </c>
      <c r="B20" s="65" t="inlineStr">
        <is>
          <t>EtherCAT slave status</t>
        </is>
      </c>
      <c r="C20" s="65" t="inlineStr">
        <is>
          <t>16#1A22 = 6690</t>
        </is>
      </c>
      <c r="D20" s="65" t="inlineStr">
        <is>
          <t>16#2024/5B</t>
        </is>
      </c>
      <c r="E20" s="65" t="inlineStr">
        <is>
          <t>16#82/01/5B = 130/01/91</t>
        </is>
      </c>
      <c r="F20" s="67" t="inlineStr">
        <is>
          <t>ETST</t>
        </is>
      </c>
      <c r="G20" s="65" t="inlineStr">
        <is>
          <t>Status parameters</t>
        </is>
      </c>
      <c r="H20" s="65" t="inlineStr">
        <is>
          <t>R/W</t>
        </is>
      </c>
      <c r="I20" s="65" t="inlineStr">
        <is>
          <t>WORD (Enumeration)</t>
        </is>
      </c>
      <c r="J20" s="65" t="inlineStr">
        <is>
          <t>-</t>
        </is>
      </c>
      <c r="K20" s="66" t="n"/>
      <c r="L20" s="66" t="n"/>
      <c r="M20" s="65" t="inlineStr">
        <is>
          <t>[EthCat slave status] (ECSS)</t>
        </is>
      </c>
      <c r="N20" s="69" t="inlineStr">
        <is>
          <t>[EtherCAT Module] (ETC)</t>
        </is>
      </c>
    </row>
    <row customFormat="1" r="21" s="60">
      <c r="A21" s="64" t="inlineStr">
        <is>
          <t>ECAA</t>
        </is>
      </c>
      <c r="B21" s="65" t="inlineStr">
        <is>
          <t>EtherCAT address</t>
        </is>
      </c>
      <c r="C21" s="65" t="inlineStr">
        <is>
          <t>16#1A24 = 6692</t>
        </is>
      </c>
      <c r="D21" s="65" t="inlineStr">
        <is>
          <t>16#2024/5D</t>
        </is>
      </c>
      <c r="E21" s="65" t="inlineStr">
        <is>
          <t>16#82/01/5D = 130/01/93</t>
        </is>
      </c>
      <c r="F21" s="66" t="n"/>
      <c r="G21" s="65" t="inlineStr">
        <is>
          <t>Status parameters</t>
        </is>
      </c>
      <c r="H21" s="65" t="inlineStr">
        <is>
          <t>R/W</t>
        </is>
      </c>
      <c r="I21" s="65" t="inlineStr">
        <is>
          <t>UINT (Unsigned16)</t>
        </is>
      </c>
      <c r="J21" s="65" t="inlineStr">
        <is>
          <t xml:space="preserve">1 </t>
        </is>
      </c>
      <c r="K21" s="65" t="inlineStr">
        <is>
          <t xml:space="preserve">0 </t>
        </is>
      </c>
      <c r="L21" s="65" t="inlineStr">
        <is>
          <t xml:space="preserve">0  ... 65535 </t>
        </is>
      </c>
      <c r="M21" s="65" t="inlineStr">
        <is>
          <t>[EthCat addr] (ECAA)</t>
        </is>
      </c>
      <c r="N21" s="69" t="inlineStr">
        <is>
          <t>[EtherCAT Module] (ETC)</t>
        </is>
      </c>
    </row>
    <row customFormat="1" r="22" s="60">
      <c r="A22" s="64" t="inlineStr">
        <is>
          <t>RFRD</t>
        </is>
      </c>
      <c r="B22" s="65" t="inlineStr">
        <is>
          <t>Output velocity</t>
        </is>
      </c>
      <c r="C22" s="65" t="inlineStr">
        <is>
          <t>16#219C = 8604</t>
        </is>
      </c>
      <c r="D22" s="65" t="inlineStr">
        <is>
          <t>16#2038/5</t>
        </is>
      </c>
      <c r="E22" s="65" t="inlineStr">
        <is>
          <t>16#8C/01/05 = 140/01/05</t>
        </is>
      </c>
      <c r="F22" s="66" t="n"/>
      <c r="G22" s="65" t="inlineStr">
        <is>
          <t>Actual values parameters</t>
        </is>
      </c>
      <c r="H22" s="65" t="inlineStr">
        <is>
          <t>R</t>
        </is>
      </c>
      <c r="I22" s="65" t="inlineStr">
        <is>
          <t>INT (Signed16)</t>
        </is>
      </c>
      <c r="J22" s="65" t="inlineStr">
        <is>
          <t>1 rpm</t>
        </is>
      </c>
      <c r="K22" s="66" t="n"/>
      <c r="L22" s="65" t="inlineStr">
        <is>
          <t>-32767 rpm ... 32767 rpm</t>
        </is>
      </c>
      <c r="M22" s="66" t="n"/>
      <c r="N22" s="68" t="n"/>
    </row>
    <row customFormat="1" r="23" s="60">
      <c r="A23" s="64" t="inlineStr">
        <is>
          <t>RFR</t>
        </is>
      </c>
      <c r="B23" s="65" t="inlineStr">
        <is>
          <t>Motor frequency</t>
        </is>
      </c>
      <c r="C23" s="65" t="inlineStr">
        <is>
          <t>16#0C82 = 3202</t>
        </is>
      </c>
      <c r="D23" s="65" t="inlineStr">
        <is>
          <t>16#2002/3</t>
        </is>
      </c>
      <c r="E23" s="65" t="inlineStr">
        <is>
          <t>16#71/01/03 = 113/01/03</t>
        </is>
      </c>
      <c r="F23" s="66" t="n"/>
      <c r="G23" s="65" t="inlineStr">
        <is>
          <t>Actual values parameters</t>
        </is>
      </c>
      <c r="H23" s="65" t="inlineStr">
        <is>
          <t>R</t>
        </is>
      </c>
      <c r="I23" s="65" t="inlineStr">
        <is>
          <t>INT (Signed16)</t>
        </is>
      </c>
      <c r="J23" s="65" t="inlineStr">
        <is>
          <t>0.1 Hz</t>
        </is>
      </c>
      <c r="K23" s="66" t="n"/>
      <c r="L23" s="65" t="inlineStr">
        <is>
          <t>-3276.7 Hz ... 3276.7 Hz</t>
        </is>
      </c>
      <c r="M23" s="65" t="inlineStr">
        <is>
          <t>[Motor Frequency] (RFR)</t>
        </is>
      </c>
      <c r="N23" s="69" t="inlineStr">
        <is>
          <t>[M/S Local Display] (MSO)
[Drive parameters] (MPI)</t>
        </is>
      </c>
    </row>
    <row customFormat="1" r="24" s="60">
      <c r="A24" s="64" t="inlineStr">
        <is>
          <t>OTR</t>
        </is>
      </c>
      <c r="B24" s="65" t="inlineStr">
        <is>
          <t>Motor torque</t>
        </is>
      </c>
      <c r="C24" s="65" t="inlineStr">
        <is>
          <t>16#0C85 = 3205</t>
        </is>
      </c>
      <c r="D24" s="65" t="inlineStr">
        <is>
          <t>16#2002/6</t>
        </is>
      </c>
      <c r="E24" s="65" t="inlineStr">
        <is>
          <t>16#71/01/06 = 113/01/06</t>
        </is>
      </c>
      <c r="F24" s="66" t="n"/>
      <c r="G24" s="65" t="inlineStr">
        <is>
          <t>Actual values parameters</t>
        </is>
      </c>
      <c r="H24" s="65" t="inlineStr">
        <is>
          <t>R</t>
        </is>
      </c>
      <c r="I24" s="65" t="inlineStr">
        <is>
          <t>INT (Signed16)</t>
        </is>
      </c>
      <c r="J24" s="65" t="inlineStr">
        <is>
          <t>0.1 %</t>
        </is>
      </c>
      <c r="K24" s="66" t="n"/>
      <c r="L24" s="65" t="inlineStr">
        <is>
          <t>-3276.7 % ... 3276.7 %</t>
        </is>
      </c>
      <c r="M24" s="65" t="inlineStr">
        <is>
          <t>[Motor torque] (OTR)</t>
        </is>
      </c>
      <c r="N24" s="69" t="inlineStr">
        <is>
          <t>[Motor parameters] (MMO)</t>
        </is>
      </c>
    </row>
    <row customFormat="1" r="25" s="60">
      <c r="A25" s="64" t="inlineStr">
        <is>
          <t>LCR</t>
        </is>
      </c>
      <c r="B25" s="65" t="inlineStr">
        <is>
          <t>Motor current</t>
        </is>
      </c>
      <c r="C25" s="65" t="inlineStr">
        <is>
          <t>16#0C84 = 3204</t>
        </is>
      </c>
      <c r="D25" s="65" t="inlineStr">
        <is>
          <t>16#2002/5</t>
        </is>
      </c>
      <c r="E25" s="65" t="inlineStr">
        <is>
          <t>16#71/01/05 = 113/01/05</t>
        </is>
      </c>
      <c r="F25" s="66" t="n"/>
      <c r="G25" s="65" t="inlineStr">
        <is>
          <t>Actual values parameters</t>
        </is>
      </c>
      <c r="H25" s="65" t="inlineStr">
        <is>
          <t>R</t>
        </is>
      </c>
      <c r="I25" s="65" t="inlineStr">
        <is>
          <t>UINT (Unsigned16)</t>
        </is>
      </c>
      <c r="J25" s="65" t="inlineStr">
        <is>
          <t>Refer to programming manual</t>
        </is>
      </c>
      <c r="K25" s="66" t="n"/>
      <c r="L25" s="65" t="inlineStr">
        <is>
          <t>0 ... 65535</t>
        </is>
      </c>
      <c r="M25" s="65" t="inlineStr">
        <is>
          <t>[Motor Current] (LCR)</t>
        </is>
      </c>
      <c r="N25" s="69" t="inlineStr">
        <is>
          <t>[System] (DST)
[Motor parameters] (MMO)</t>
        </is>
      </c>
    </row>
    <row customFormat="1" r="26" s="60">
      <c r="A26" s="64" t="inlineStr">
        <is>
          <t>UOP</t>
        </is>
      </c>
      <c r="B26" s="65" t="inlineStr">
        <is>
          <t>Motor voltage</t>
        </is>
      </c>
      <c r="C26" s="65" t="inlineStr">
        <is>
          <t>16#0C88 = 3208</t>
        </is>
      </c>
      <c r="D26" s="65" t="inlineStr">
        <is>
          <t>16#2002/9</t>
        </is>
      </c>
      <c r="E26" s="65" t="inlineStr">
        <is>
          <t>16#71/01/09 = 113/01/09</t>
        </is>
      </c>
      <c r="F26" s="66" t="n"/>
      <c r="G26" s="65" t="inlineStr">
        <is>
          <t>Actual values parameters</t>
        </is>
      </c>
      <c r="H26" s="65" t="inlineStr">
        <is>
          <t>R</t>
        </is>
      </c>
      <c r="I26" s="65" t="inlineStr">
        <is>
          <t>UINT (Unsigned16)</t>
        </is>
      </c>
      <c r="J26" s="65" t="inlineStr">
        <is>
          <t>1 V</t>
        </is>
      </c>
      <c r="K26" s="66" t="n"/>
      <c r="L26" s="65" t="inlineStr">
        <is>
          <t>0 V ... 65535 V</t>
        </is>
      </c>
      <c r="M26" s="65" t="inlineStr">
        <is>
          <t>[Motor voltage] (UOP)</t>
        </is>
      </c>
      <c r="N26" s="69" t="inlineStr">
        <is>
          <t>[Motor parameters] (MMO)</t>
        </is>
      </c>
    </row>
    <row customFormat="1" r="27" s="60">
      <c r="A27" s="64" t="inlineStr">
        <is>
          <t>OPR</t>
        </is>
      </c>
      <c r="B27" s="65" t="inlineStr">
        <is>
          <t>Motor power</t>
        </is>
      </c>
      <c r="C27" s="65" t="inlineStr">
        <is>
          <t>16#0C8B = 3211</t>
        </is>
      </c>
      <c r="D27" s="65" t="inlineStr">
        <is>
          <t>16#2002/C</t>
        </is>
      </c>
      <c r="E27" s="65" t="inlineStr">
        <is>
          <t>16#71/01/0C = 113/01/12</t>
        </is>
      </c>
      <c r="F27" s="66" t="n"/>
      <c r="G27" s="65" t="inlineStr">
        <is>
          <t>Actual values parameters</t>
        </is>
      </c>
      <c r="H27" s="65" t="inlineStr">
        <is>
          <t>R</t>
        </is>
      </c>
      <c r="I27" s="65" t="inlineStr">
        <is>
          <t>INT (Signed16)</t>
        </is>
      </c>
      <c r="J27" s="65" t="inlineStr">
        <is>
          <t>1 %</t>
        </is>
      </c>
      <c r="K27" s="66" t="n"/>
      <c r="L27" s="65" t="inlineStr">
        <is>
          <t>-32767 % ... 32767 %</t>
        </is>
      </c>
      <c r="M27" s="65" t="inlineStr">
        <is>
          <t>[Motor Power] (OPR)</t>
        </is>
      </c>
      <c r="N27" s="69" t="inlineStr">
        <is>
          <t>[Motor parameters] (MMO)</t>
        </is>
      </c>
    </row>
    <row customFormat="1" r="28" s="60">
      <c r="A28" s="64" t="inlineStr">
        <is>
          <t>FRHD</t>
        </is>
      </c>
      <c r="B28" s="65" t="inlineStr">
        <is>
          <t>Speed reference before ramp</t>
        </is>
      </c>
      <c r="C28" s="65" t="inlineStr">
        <is>
          <t>16#219D = 8605</t>
        </is>
      </c>
      <c r="D28" s="65" t="inlineStr">
        <is>
          <t>16#2038/6</t>
        </is>
      </c>
      <c r="E28" s="65" t="inlineStr">
        <is>
          <t>16#8C/01/06 = 140/01/06</t>
        </is>
      </c>
      <c r="F28" s="66" t="n"/>
      <c r="G28" s="65" t="inlineStr">
        <is>
          <t>Reference parameters</t>
        </is>
      </c>
      <c r="H28" s="65" t="inlineStr">
        <is>
          <t>R</t>
        </is>
      </c>
      <c r="I28" s="65" t="inlineStr">
        <is>
          <t>INT (Signed16)</t>
        </is>
      </c>
      <c r="J28" s="65" t="inlineStr">
        <is>
          <t>1 rpm</t>
        </is>
      </c>
      <c r="K28" s="66" t="n"/>
      <c r="L28" s="65" t="inlineStr">
        <is>
          <t>-32767 rpm ... 32767 rpm</t>
        </is>
      </c>
      <c r="M28" s="66" t="n"/>
      <c r="N28" s="68" t="n"/>
    </row>
    <row customFormat="1" r="29" s="60">
      <c r="A29" s="64" t="inlineStr">
        <is>
          <t>FROD</t>
        </is>
      </c>
      <c r="B29" s="65" t="inlineStr">
        <is>
          <t>Speed reference after ramp</t>
        </is>
      </c>
      <c r="C29" s="65" t="inlineStr">
        <is>
          <t>16#21C1 = 8641</t>
        </is>
      </c>
      <c r="D29" s="65" t="inlineStr">
        <is>
          <t>16#2038/2A</t>
        </is>
      </c>
      <c r="E29" s="65" t="inlineStr">
        <is>
          <t>16#8C/01/2A = 140/01/42</t>
        </is>
      </c>
      <c r="F29" s="66" t="n"/>
      <c r="G29" s="65" t="inlineStr">
        <is>
          <t>Reference parameters</t>
        </is>
      </c>
      <c r="H29" s="65" t="inlineStr">
        <is>
          <t>R</t>
        </is>
      </c>
      <c r="I29" s="65" t="inlineStr">
        <is>
          <t>INT (Signed16)</t>
        </is>
      </c>
      <c r="J29" s="65" t="inlineStr">
        <is>
          <t>1 rpm</t>
        </is>
      </c>
      <c r="K29" s="66" t="n"/>
      <c r="L29" s="65" t="inlineStr">
        <is>
          <t>-32767 rpm ... 32767 rpm</t>
        </is>
      </c>
      <c r="M29" s="66" t="n"/>
      <c r="N29" s="68" t="n"/>
    </row>
    <row customFormat="1" r="30" s="60">
      <c r="A30" s="64" t="inlineStr">
        <is>
          <t>FRH</t>
        </is>
      </c>
      <c r="B30" s="65" t="inlineStr">
        <is>
          <t>Reference frequency before ramp</t>
        </is>
      </c>
      <c r="C30" s="65" t="inlineStr">
        <is>
          <t>16#0C83 = 3203</t>
        </is>
      </c>
      <c r="D30" s="65" t="inlineStr">
        <is>
          <t>16#2002/4</t>
        </is>
      </c>
      <c r="E30" s="65" t="inlineStr">
        <is>
          <t>16#71/01/04 = 113/01/04</t>
        </is>
      </c>
      <c r="F30" s="66" t="n"/>
      <c r="G30" s="65" t="inlineStr">
        <is>
          <t>Reference parameters</t>
        </is>
      </c>
      <c r="H30" s="65" t="inlineStr">
        <is>
          <t>R</t>
        </is>
      </c>
      <c r="I30" s="65" t="inlineStr">
        <is>
          <t>INT (Signed16)</t>
        </is>
      </c>
      <c r="J30" s="65" t="inlineStr">
        <is>
          <t>0.1 Hz</t>
        </is>
      </c>
      <c r="K30" s="66" t="n"/>
      <c r="L30" s="65" t="inlineStr">
        <is>
          <t>-300.0 Hz ... 300.0 Hz</t>
        </is>
      </c>
      <c r="M30" s="65" t="inlineStr">
        <is>
          <t>[Pre-Ramp Ref Freq] (FRH)</t>
        </is>
      </c>
      <c r="N30" s="69" t="inlineStr">
        <is>
          <t>[System] (DST)
[Drive parameters] (MPI)
[Communication map] (CMM)</t>
        </is>
      </c>
    </row>
    <row customFormat="1" r="31" s="60">
      <c r="A31" s="64" t="inlineStr">
        <is>
          <t>FRO</t>
        </is>
      </c>
      <c r="B31" s="65" t="inlineStr">
        <is>
          <t>Frequency reference after ramp</t>
        </is>
      </c>
      <c r="C31" s="65" t="inlineStr">
        <is>
          <t>16#233D = 9021</t>
        </is>
      </c>
      <c r="D31" s="65" t="inlineStr">
        <is>
          <t>16#203C/16</t>
        </is>
      </c>
      <c r="E31" s="65" t="inlineStr">
        <is>
          <t>16#8E/01/16 = 142/01/22</t>
        </is>
      </c>
      <c r="F31" s="66" t="n"/>
      <c r="G31" s="65" t="inlineStr">
        <is>
          <t>Reference parameters</t>
        </is>
      </c>
      <c r="H31" s="65" t="inlineStr">
        <is>
          <t>R</t>
        </is>
      </c>
      <c r="I31" s="65" t="inlineStr">
        <is>
          <t>INT (Signed16)</t>
        </is>
      </c>
      <c r="J31" s="65" t="inlineStr">
        <is>
          <t>0.1 Hz</t>
        </is>
      </c>
      <c r="K31" s="66" t="n"/>
      <c r="L31" s="65" t="inlineStr">
        <is>
          <t>-3276.7 Hz ... 3276.7 Hz</t>
        </is>
      </c>
      <c r="M31" s="66" t="n"/>
      <c r="N31" s="68" t="n"/>
    </row>
    <row customFormat="1" r="32" s="60">
      <c r="A32" s="64" t="inlineStr">
        <is>
          <t>RPC</t>
        </is>
      </c>
      <c r="B32" s="65" t="inlineStr">
        <is>
          <t>PID reference</t>
        </is>
      </c>
      <c r="C32" s="65" t="inlineStr">
        <is>
          <t>16#2ECE = 11982</t>
        </is>
      </c>
      <c r="D32" s="65" t="inlineStr">
        <is>
          <t>16#2059/53</t>
        </is>
      </c>
      <c r="E32" s="65" t="inlineStr">
        <is>
          <t>16#9C/01/B7 = 156/01/183</t>
        </is>
      </c>
      <c r="F32" s="66" t="n"/>
      <c r="G32" s="65" t="inlineStr">
        <is>
          <t>Reference parameters</t>
        </is>
      </c>
      <c r="H32" s="65" t="inlineStr">
        <is>
          <t>R</t>
        </is>
      </c>
      <c r="I32" s="65" t="inlineStr">
        <is>
          <t>UINT (Unsigned16)</t>
        </is>
      </c>
      <c r="J32" s="65" t="inlineStr">
        <is>
          <t>Refer to programming manual</t>
        </is>
      </c>
      <c r="K32" s="66" t="n"/>
      <c r="L32" s="65" t="inlineStr">
        <is>
          <t>0 ... 65535</t>
        </is>
      </c>
      <c r="M32" s="65" t="inlineStr">
        <is>
          <t>[PID reference] (RPC)</t>
        </is>
      </c>
      <c r="N32" s="69" t="inlineStr">
        <is>
          <t>[PID display] (PIC)</t>
        </is>
      </c>
    </row>
    <row customFormat="1" r="33" s="60">
      <c r="A33" s="64" t="inlineStr">
        <is>
          <t>RPF</t>
        </is>
      </c>
      <c r="B33" s="65" t="inlineStr">
        <is>
          <t>PID feedback</t>
        </is>
      </c>
      <c r="C33" s="65" t="inlineStr">
        <is>
          <t>16#2ECD = 11981</t>
        </is>
      </c>
      <c r="D33" s="65" t="inlineStr">
        <is>
          <t>16#2059/52</t>
        </is>
      </c>
      <c r="E33" s="65" t="inlineStr">
        <is>
          <t>16#9C/01/B6 = 156/01/182</t>
        </is>
      </c>
      <c r="F33" s="66" t="n"/>
      <c r="G33" s="65" t="inlineStr">
        <is>
          <t>Reference parameters</t>
        </is>
      </c>
      <c r="H33" s="65" t="inlineStr">
        <is>
          <t>R</t>
        </is>
      </c>
      <c r="I33" s="65" t="inlineStr">
        <is>
          <t>UINT (Unsigned16)</t>
        </is>
      </c>
      <c r="J33" s="65" t="inlineStr">
        <is>
          <t>Refer to programming manual</t>
        </is>
      </c>
      <c r="K33" s="66" t="n"/>
      <c r="L33" s="65" t="inlineStr">
        <is>
          <t>0 ... 65535</t>
        </is>
      </c>
      <c r="M33" s="65" t="inlineStr">
        <is>
          <t>[PID feedback] (RPF)</t>
        </is>
      </c>
      <c r="N33" s="69" t="inlineStr">
        <is>
          <t>[PID display] (PIC)
[PID Feedback] (FDB)
[PID Feedback] (FDB)</t>
        </is>
      </c>
    </row>
    <row customFormat="1" r="34" s="60">
      <c r="A34" s="64" t="inlineStr">
        <is>
          <t>RPE</t>
        </is>
      </c>
      <c r="B34" s="65" t="inlineStr">
        <is>
          <t>PID Error</t>
        </is>
      </c>
      <c r="C34" s="65" t="inlineStr">
        <is>
          <t>16#2ECC = 11980</t>
        </is>
      </c>
      <c r="D34" s="65" t="inlineStr">
        <is>
          <t>16#2059/51</t>
        </is>
      </c>
      <c r="E34" s="65" t="inlineStr">
        <is>
          <t>16#9C/01/B5 = 156/01/181</t>
        </is>
      </c>
      <c r="F34" s="66" t="n"/>
      <c r="G34" s="65" t="inlineStr">
        <is>
          <t>Reference parameters</t>
        </is>
      </c>
      <c r="H34" s="65" t="inlineStr">
        <is>
          <t>R</t>
        </is>
      </c>
      <c r="I34" s="65" t="inlineStr">
        <is>
          <t>INT (Signed16)</t>
        </is>
      </c>
      <c r="J34" s="65" t="inlineStr">
        <is>
          <t>Refer to programming manual</t>
        </is>
      </c>
      <c r="K34" s="66" t="n"/>
      <c r="L34" s="65" t="inlineStr">
        <is>
          <t>-32767 ... 32767</t>
        </is>
      </c>
      <c r="M34" s="65" t="inlineStr">
        <is>
          <t>[PID Error] (RPE)</t>
        </is>
      </c>
      <c r="N34" s="69" t="inlineStr">
        <is>
          <t>[PID display] (PIC)</t>
        </is>
      </c>
    </row>
    <row customFormat="1" r="35" s="60">
      <c r="A35" s="64" t="inlineStr">
        <is>
          <t>RPO</t>
        </is>
      </c>
      <c r="B35" s="65" t="inlineStr">
        <is>
          <t>PID Output</t>
        </is>
      </c>
      <c r="C35" s="65" t="inlineStr">
        <is>
          <t>16#2ECF = 11983</t>
        </is>
      </c>
      <c r="D35" s="65" t="inlineStr">
        <is>
          <t>16#2059/54</t>
        </is>
      </c>
      <c r="E35" s="65" t="inlineStr">
        <is>
          <t>16#9C/01/B8 = 156/01/184</t>
        </is>
      </c>
      <c r="F35" s="66" t="n"/>
      <c r="G35" s="65" t="inlineStr">
        <is>
          <t>Reference parameters</t>
        </is>
      </c>
      <c r="H35" s="65" t="inlineStr">
        <is>
          <t>R</t>
        </is>
      </c>
      <c r="I35" s="65" t="inlineStr">
        <is>
          <t>INT (Signed16)</t>
        </is>
      </c>
      <c r="J35" s="65" t="inlineStr">
        <is>
          <t>0.1 Hz</t>
        </is>
      </c>
      <c r="K35" s="66" t="n"/>
      <c r="L35" s="65" t="inlineStr">
        <is>
          <t>-3276.7 Hz ... 3276.7 Hz</t>
        </is>
      </c>
      <c r="M35" s="65" t="inlineStr">
        <is>
          <t>[PID Output] (RPO)</t>
        </is>
      </c>
      <c r="N35" s="69" t="inlineStr">
        <is>
          <t>[PID display] (PIC)</t>
        </is>
      </c>
    </row>
    <row customFormat="1" r="36" s="60">
      <c r="A36" s="64" t="inlineStr">
        <is>
          <t>ULN</t>
        </is>
      </c>
      <c r="B36" s="65" t="inlineStr">
        <is>
          <t>Mains voltage</t>
        </is>
      </c>
      <c r="C36" s="65" t="inlineStr">
        <is>
          <t>16#0C87 = 3207</t>
        </is>
      </c>
      <c r="D36" s="65" t="inlineStr">
        <is>
          <t>16#2002/8</t>
        </is>
      </c>
      <c r="E36" s="65" t="inlineStr">
        <is>
          <t>16#71/01/08 = 113/01/08</t>
        </is>
      </c>
      <c r="F36" s="66" t="n"/>
      <c r="G36" s="65" t="inlineStr">
        <is>
          <t>Measurement parameters</t>
        </is>
      </c>
      <c r="H36" s="65" t="inlineStr">
        <is>
          <t>R</t>
        </is>
      </c>
      <c r="I36" s="65" t="inlineStr">
        <is>
          <t>UINT (Unsigned16)</t>
        </is>
      </c>
      <c r="J36" s="65" t="inlineStr">
        <is>
          <t>Refer to programming manual</t>
        </is>
      </c>
      <c r="K36" s="66" t="n"/>
      <c r="L36" s="65" t="inlineStr">
        <is>
          <t>0 ... 65535</t>
        </is>
      </c>
      <c r="M36" s="65" t="inlineStr">
        <is>
          <t>[Mains Voltage] (ULN)</t>
        </is>
      </c>
      <c r="N36" s="69" t="inlineStr">
        <is>
          <t>[Drive parameters] (MPI)</t>
        </is>
      </c>
    </row>
    <row customFormat="1" r="37" s="60">
      <c r="A37" s="64" t="inlineStr">
        <is>
          <t>THD</t>
        </is>
      </c>
      <c r="B37" s="65" t="inlineStr">
        <is>
          <t>Drive thermal state</t>
        </is>
      </c>
      <c r="C37" s="65" t="inlineStr">
        <is>
          <t>16#0C89 = 3209</t>
        </is>
      </c>
      <c r="D37" s="65" t="inlineStr">
        <is>
          <t>16#2002/A</t>
        </is>
      </c>
      <c r="E37" s="65" t="inlineStr">
        <is>
          <t>16#71/01/0A = 113/01/10</t>
        </is>
      </c>
      <c r="F37" s="66" t="n"/>
      <c r="G37" s="65" t="inlineStr">
        <is>
          <t>Measurement parameters</t>
        </is>
      </c>
      <c r="H37" s="65" t="inlineStr">
        <is>
          <t>R</t>
        </is>
      </c>
      <c r="I37" s="65" t="inlineStr">
        <is>
          <t>UINT (Unsigned16)</t>
        </is>
      </c>
      <c r="J37" s="65" t="inlineStr">
        <is>
          <t>1 %</t>
        </is>
      </c>
      <c r="K37" s="66" t="n"/>
      <c r="L37" s="65" t="inlineStr">
        <is>
          <t>0 % ... 200 %</t>
        </is>
      </c>
      <c r="M37" s="65" t="inlineStr">
        <is>
          <t>[Drive Therm State] (THD)</t>
        </is>
      </c>
      <c r="N37" s="69" t="inlineStr">
        <is>
          <t>[Drive parameters] (MPI)</t>
        </is>
      </c>
    </row>
    <row customFormat="1" r="38" s="60">
      <c r="A38" s="64" t="inlineStr">
        <is>
          <t>THR</t>
        </is>
      </c>
      <c r="B38" s="65" t="inlineStr">
        <is>
          <t>Motor thermal state</t>
        </is>
      </c>
      <c r="C38" s="65" t="inlineStr">
        <is>
          <t>16#259E = 9630</t>
        </is>
      </c>
      <c r="D38" s="65" t="inlineStr">
        <is>
          <t>16#2042/1F</t>
        </is>
      </c>
      <c r="E38" s="65" t="inlineStr">
        <is>
          <t>16#91/01/1F = 145/01/31</t>
        </is>
      </c>
      <c r="F38" s="66" t="n"/>
      <c r="G38" s="65" t="inlineStr">
        <is>
          <t>Measurement parameters</t>
        </is>
      </c>
      <c r="H38" s="65" t="inlineStr">
        <is>
          <t>R</t>
        </is>
      </c>
      <c r="I38" s="65" t="inlineStr">
        <is>
          <t>UINT (Unsigned16)</t>
        </is>
      </c>
      <c r="J38" s="65" t="inlineStr">
        <is>
          <t>1 %</t>
        </is>
      </c>
      <c r="K38" s="66" t="n"/>
      <c r="L38" s="65" t="inlineStr">
        <is>
          <t>0 % ... 200 %</t>
        </is>
      </c>
      <c r="M38" s="65" t="inlineStr">
        <is>
          <t>[Motor Therm State] (THR)</t>
        </is>
      </c>
      <c r="N38" s="69" t="inlineStr">
        <is>
          <t>[System] (DST)
[Motor parameters] (MMO)</t>
        </is>
      </c>
    </row>
    <row customFormat="1" r="39" s="60">
      <c r="A39" s="64" t="inlineStr">
        <is>
          <t>RTH</t>
        </is>
      </c>
      <c r="B39" s="65" t="inlineStr">
        <is>
          <t>Motor run time</t>
        </is>
      </c>
      <c r="C39" s="65" t="inlineStr">
        <is>
          <t>16#0CAC = 3244</t>
        </is>
      </c>
      <c r="D39" s="65" t="inlineStr">
        <is>
          <t>16#2002/2D</t>
        </is>
      </c>
      <c r="E39" s="65" t="inlineStr">
        <is>
          <t>16#71/01/2D = 113/01/45</t>
        </is>
      </c>
      <c r="F39" s="66" t="n"/>
      <c r="G39" s="65" t="inlineStr">
        <is>
          <t>Measurement parameters</t>
        </is>
      </c>
      <c r="H39" s="65" t="inlineStr">
        <is>
          <t>R/WS</t>
        </is>
      </c>
      <c r="I39" s="65" t="inlineStr">
        <is>
          <t>UINT (Unsigned32)</t>
        </is>
      </c>
      <c r="J39" s="65" t="inlineStr">
        <is>
          <t>1 s</t>
        </is>
      </c>
      <c r="K39" s="66" t="n"/>
      <c r="L39" s="65" t="inlineStr">
        <is>
          <t>0 s ... 4294967295 s</t>
        </is>
      </c>
      <c r="M39" s="65" t="inlineStr">
        <is>
          <t>[Motor Run Time] (RTH)</t>
        </is>
      </c>
      <c r="N39" s="69" t="inlineStr">
        <is>
          <t>[Variable Speed Pump] (MPP)
[Counter Management] (ELT)
[Diag. data] (DDT)</t>
        </is>
      </c>
    </row>
    <row customFormat="1" r="40" s="60">
      <c r="A40" s="64" t="inlineStr">
        <is>
          <t>PTH</t>
        </is>
      </c>
      <c r="B40" s="65" t="inlineStr">
        <is>
          <t>Power-on time</t>
        </is>
      </c>
      <c r="C40" s="65" t="inlineStr">
        <is>
          <t>16#0CAE = 3246</t>
        </is>
      </c>
      <c r="D40" s="65" t="inlineStr">
        <is>
          <t>16#2002/2F</t>
        </is>
      </c>
      <c r="E40" s="65" t="inlineStr">
        <is>
          <t>16#71/01/2F = 113/01/47</t>
        </is>
      </c>
      <c r="F40" s="66" t="n"/>
      <c r="G40" s="65" t="inlineStr">
        <is>
          <t>Measurement parameters</t>
        </is>
      </c>
      <c r="H40" s="65" t="inlineStr">
        <is>
          <t>R/WS</t>
        </is>
      </c>
      <c r="I40" s="65" t="inlineStr">
        <is>
          <t>UINT (Unsigned32)</t>
        </is>
      </c>
      <c r="J40" s="65" t="inlineStr">
        <is>
          <t>1 s</t>
        </is>
      </c>
      <c r="K40" s="66" t="n"/>
      <c r="L40" s="65" t="inlineStr">
        <is>
          <t>0 s ... 4294967295 s</t>
        </is>
      </c>
      <c r="M40" s="65" t="inlineStr">
        <is>
          <t>[Power-on time] (PTH)</t>
        </is>
      </c>
      <c r="N40" s="69" t="inlineStr">
        <is>
          <t>[Counter Management] (ELT)</t>
        </is>
      </c>
    </row>
    <row customFormat="1" r="41" s="60">
      <c r="A41" s="64" t="inlineStr">
        <is>
          <t>QFP0</t>
        </is>
      </c>
      <c r="B41" s="65" t="inlineStr">
        <is>
          <t>Number of QF1 starts</t>
        </is>
      </c>
      <c r="C41" s="65" t="inlineStr">
        <is>
          <t>16#0CD2 = 3282</t>
        </is>
      </c>
      <c r="D41" s="65" t="inlineStr">
        <is>
          <t>16#2002/53</t>
        </is>
      </c>
      <c r="E41" s="65" t="inlineStr">
        <is>
          <t>16#71/01/53 = 113/01/83</t>
        </is>
      </c>
      <c r="F41" s="66" t="n"/>
      <c r="G41" s="65" t="inlineStr">
        <is>
          <t>Measurement parameters</t>
        </is>
      </c>
      <c r="H41" s="65" t="inlineStr">
        <is>
          <t>R/WS</t>
        </is>
      </c>
      <c r="I41" s="65" t="inlineStr">
        <is>
          <t>UINT (Unsigned32)</t>
        </is>
      </c>
      <c r="J41" s="65" t="inlineStr">
        <is>
          <t xml:space="preserve">1 </t>
        </is>
      </c>
      <c r="K41" s="66" t="n"/>
      <c r="L41" s="65" t="inlineStr">
        <is>
          <t xml:space="preserve">0  ... 4294967295 </t>
        </is>
      </c>
      <c r="M41" s="65" t="inlineStr">
        <is>
          <t>[QF1 Nb Of Starts] (QFP0)</t>
        </is>
      </c>
      <c r="N41" s="69" t="inlineStr">
        <is>
          <t>[Counter Management] (ELT)
[V0_SubmenuCounterManagement] (COMA)</t>
        </is>
      </c>
    </row>
    <row customFormat="1" r="42" s="60">
      <c r="A42" s="64" t="inlineStr">
        <is>
          <t>QFP3</t>
        </is>
      </c>
      <c r="B42" s="65" t="inlineStr">
        <is>
          <t>Number of QF3 starts</t>
        </is>
      </c>
      <c r="C42" s="65" t="inlineStr">
        <is>
          <t>16#0CD4 = 3284</t>
        </is>
      </c>
      <c r="D42" s="65" t="inlineStr">
        <is>
          <t>16#2002/55</t>
        </is>
      </c>
      <c r="E42" s="65" t="inlineStr">
        <is>
          <t>16#71/01/55 = 113/01/85</t>
        </is>
      </c>
      <c r="F42" s="66" t="n"/>
      <c r="G42" s="65" t="inlineStr">
        <is>
          <t>Measurement parameters</t>
        </is>
      </c>
      <c r="H42" s="65" t="inlineStr">
        <is>
          <t>R/WS</t>
        </is>
      </c>
      <c r="I42" s="65" t="inlineStr">
        <is>
          <t>UINT (Unsigned32)</t>
        </is>
      </c>
      <c r="J42" s="65" t="inlineStr">
        <is>
          <t xml:space="preserve">1 </t>
        </is>
      </c>
      <c r="K42" s="66" t="n"/>
      <c r="L42" s="65" t="inlineStr">
        <is>
          <t xml:space="preserve">0  ... 4294967295 </t>
        </is>
      </c>
      <c r="M42" s="65" t="inlineStr">
        <is>
          <t>[QF3 Nb Of Starts] (QFP3)</t>
        </is>
      </c>
      <c r="N42" s="69" t="inlineStr">
        <is>
          <t>[Counter Management] (ELT)
[V0_SubmenuCounterManagement] (COMA)</t>
        </is>
      </c>
    </row>
    <row customFormat="1" r="43" s="60">
      <c r="A43" s="64" t="inlineStr">
        <is>
          <t>QFP4</t>
        </is>
      </c>
      <c r="B43" s="65" t="inlineStr">
        <is>
          <t>Number of QF91 starts</t>
        </is>
      </c>
      <c r="C43" s="65" t="inlineStr">
        <is>
          <t>16#0CD6 = 3286</t>
        </is>
      </c>
      <c r="D43" s="65" t="inlineStr">
        <is>
          <t>16#2002/57</t>
        </is>
      </c>
      <c r="E43" s="65" t="inlineStr">
        <is>
          <t>16#71/01/57 = 113/01/87</t>
        </is>
      </c>
      <c r="F43" s="66" t="n"/>
      <c r="G43" s="65" t="inlineStr">
        <is>
          <t>Measurement parameters</t>
        </is>
      </c>
      <c r="H43" s="65" t="inlineStr">
        <is>
          <t>R/WS</t>
        </is>
      </c>
      <c r="I43" s="65" t="inlineStr">
        <is>
          <t>UINT (Unsigned32)</t>
        </is>
      </c>
      <c r="J43" s="65" t="inlineStr">
        <is>
          <t xml:space="preserve">1 </t>
        </is>
      </c>
      <c r="K43" s="66" t="n"/>
      <c r="L43" s="65" t="inlineStr">
        <is>
          <t xml:space="preserve">0  ... 4294967295 </t>
        </is>
      </c>
      <c r="M43" s="65" t="inlineStr">
        <is>
          <t>[QF91 Nb Of Starts] (QFP4)</t>
        </is>
      </c>
      <c r="N43" s="69" t="inlineStr">
        <is>
          <t>[Counter Management] (ELT)
[V0_SubmenuCounterManagement] (COMA)</t>
        </is>
      </c>
    </row>
    <row customFormat="1" r="44" s="60">
      <c r="A44" s="64" t="inlineStr">
        <is>
          <t>IL1R</t>
        </is>
      </c>
      <c r="B44" s="65" t="inlineStr">
        <is>
          <t>Logic inputs states</t>
        </is>
      </c>
      <c r="C44" s="65" t="inlineStr">
        <is>
          <t>16#1452 = 5202</t>
        </is>
      </c>
      <c r="D44" s="65" t="inlineStr">
        <is>
          <t>16#2016/3</t>
        </is>
      </c>
      <c r="E44" s="65" t="inlineStr">
        <is>
          <t>16#7B/01/03 = 123/01/03</t>
        </is>
      </c>
      <c r="F44" s="66" t="n"/>
      <c r="G44" s="65" t="inlineStr">
        <is>
          <t>I/O parameters</t>
        </is>
      </c>
      <c r="H44" s="65" t="inlineStr">
        <is>
          <t>R</t>
        </is>
      </c>
      <c r="I44" s="67" t="inlineStr">
        <is>
          <t>WORD (BitString16)</t>
        </is>
      </c>
      <c r="J44" s="65" t="inlineStr">
        <is>
          <t>-</t>
        </is>
      </c>
      <c r="K44" s="66" t="n"/>
      <c r="L44" s="66" t="n"/>
      <c r="M44" s="66" t="n"/>
      <c r="N44" s="68" t="n"/>
    </row>
    <row customFormat="1" r="45" s="60">
      <c r="A45" s="64" t="inlineStr">
        <is>
          <t>OL1R</t>
        </is>
      </c>
      <c r="B45" s="65" t="inlineStr">
        <is>
          <t>Logic outputs states</t>
        </is>
      </c>
      <c r="C45" s="65" t="inlineStr">
        <is>
          <t>16#145C = 5212</t>
        </is>
      </c>
      <c r="D45" s="65" t="inlineStr">
        <is>
          <t>16#2016/D</t>
        </is>
      </c>
      <c r="E45" s="65" t="inlineStr">
        <is>
          <t>16#7B/01/0D = 123/01/13</t>
        </is>
      </c>
      <c r="F45" s="66" t="n"/>
      <c r="G45" s="65" t="inlineStr">
        <is>
          <t>I/O parameters</t>
        </is>
      </c>
      <c r="H45" s="65" t="inlineStr">
        <is>
          <t>R/W</t>
        </is>
      </c>
      <c r="I45" s="67" t="inlineStr">
        <is>
          <t>WORD (BitString16)</t>
        </is>
      </c>
      <c r="J45" s="65" t="inlineStr">
        <is>
          <t>-</t>
        </is>
      </c>
      <c r="K45" s="66" t="n"/>
      <c r="L45" s="66" t="n"/>
      <c r="M45" s="66" t="n"/>
      <c r="N45" s="68" t="n"/>
    </row>
    <row customFormat="1" r="46" s="60">
      <c r="A46" s="64" t="inlineStr">
        <is>
          <t>AI1C</t>
        </is>
      </c>
      <c r="B46" s="65" t="inlineStr">
        <is>
          <t>Physical value AI1</t>
        </is>
      </c>
      <c r="C46" s="65" t="inlineStr">
        <is>
          <t>16#147A = 5242</t>
        </is>
      </c>
      <c r="D46" s="65" t="inlineStr">
        <is>
          <t>16#2016/2B</t>
        </is>
      </c>
      <c r="E46" s="65" t="inlineStr">
        <is>
          <t>16#7B/01/2B = 123/01/43</t>
        </is>
      </c>
      <c r="F46" s="66" t="n"/>
      <c r="G46" s="65" t="inlineStr">
        <is>
          <t>I/O parameters</t>
        </is>
      </c>
      <c r="H46" s="65" t="inlineStr">
        <is>
          <t>R</t>
        </is>
      </c>
      <c r="I46" s="65" t="inlineStr">
        <is>
          <t>INT (Signed16)</t>
        </is>
      </c>
      <c r="J46" s="65" t="inlineStr">
        <is>
          <t>Refer to programming manual</t>
        </is>
      </c>
      <c r="K46" s="66" t="n"/>
      <c r="L46" s="65" t="inlineStr">
        <is>
          <t>-32767 ... 32767</t>
        </is>
      </c>
      <c r="M46" s="66" t="n"/>
      <c r="N46" s="68" t="n"/>
    </row>
    <row customFormat="1" r="47" s="60">
      <c r="A47" s="64" t="inlineStr">
        <is>
          <t>AI1R</t>
        </is>
      </c>
      <c r="B47" s="65" t="inlineStr">
        <is>
          <t>Analog input 1 standardized value</t>
        </is>
      </c>
      <c r="C47" s="65" t="inlineStr">
        <is>
          <t>16#1470 = 5232</t>
        </is>
      </c>
      <c r="D47" s="65" t="inlineStr">
        <is>
          <t>16#2016/21</t>
        </is>
      </c>
      <c r="E47" s="65" t="inlineStr">
        <is>
          <t>16#7B/01/21 = 123/01/33</t>
        </is>
      </c>
      <c r="F47" s="66" t="n"/>
      <c r="G47" s="65" t="inlineStr">
        <is>
          <t>I/O parameters</t>
        </is>
      </c>
      <c r="H47" s="65" t="inlineStr">
        <is>
          <t>R</t>
        </is>
      </c>
      <c r="I47" s="65" t="inlineStr">
        <is>
          <t>INT (Signed16)</t>
        </is>
      </c>
      <c r="J47" s="65" t="inlineStr">
        <is>
          <t xml:space="preserve">1 </t>
        </is>
      </c>
      <c r="K47" s="66" t="n"/>
      <c r="L47" s="65" t="inlineStr">
        <is>
          <t xml:space="preserve">-32767  ... 32767 </t>
        </is>
      </c>
      <c r="M47" s="66" t="n"/>
      <c r="N47" s="68" t="n"/>
    </row>
    <row customFormat="1" r="48" s="60">
      <c r="A48" s="64" t="inlineStr">
        <is>
          <t>AI2C</t>
        </is>
      </c>
      <c r="B48" s="65" t="inlineStr">
        <is>
          <t>Physical value AI2</t>
        </is>
      </c>
      <c r="C48" s="65" t="inlineStr">
        <is>
          <t>16#147B = 5243</t>
        </is>
      </c>
      <c r="D48" s="65" t="inlineStr">
        <is>
          <t>16#2016/2C</t>
        </is>
      </c>
      <c r="E48" s="65" t="inlineStr">
        <is>
          <t>16#7B/01/2C = 123/01/44</t>
        </is>
      </c>
      <c r="F48" s="66" t="n"/>
      <c r="G48" s="65" t="inlineStr">
        <is>
          <t>I/O parameters</t>
        </is>
      </c>
      <c r="H48" s="65" t="inlineStr">
        <is>
          <t>R</t>
        </is>
      </c>
      <c r="I48" s="65" t="inlineStr">
        <is>
          <t>INT (Signed16)</t>
        </is>
      </c>
      <c r="J48" s="65" t="inlineStr">
        <is>
          <t>Refer to programming manual</t>
        </is>
      </c>
      <c r="K48" s="66" t="n"/>
      <c r="L48" s="65" t="inlineStr">
        <is>
          <t>-32767 ... 32767</t>
        </is>
      </c>
      <c r="M48" s="66" t="n"/>
      <c r="N48" s="68" t="n"/>
    </row>
    <row customFormat="1" r="49" s="60">
      <c r="A49" s="64" t="inlineStr">
        <is>
          <t>AI2R</t>
        </is>
      </c>
      <c r="B49" s="65" t="inlineStr">
        <is>
          <t>Analog input 2 standardized value</t>
        </is>
      </c>
      <c r="C49" s="65" t="inlineStr">
        <is>
          <t>16#1471 = 5233</t>
        </is>
      </c>
      <c r="D49" s="65" t="inlineStr">
        <is>
          <t>16#2016/22</t>
        </is>
      </c>
      <c r="E49" s="65" t="inlineStr">
        <is>
          <t>16#7B/01/22 = 123/01/34</t>
        </is>
      </c>
      <c r="F49" s="66" t="n"/>
      <c r="G49" s="65" t="inlineStr">
        <is>
          <t>I/O parameters</t>
        </is>
      </c>
      <c r="H49" s="65" t="inlineStr">
        <is>
          <t>R</t>
        </is>
      </c>
      <c r="I49" s="65" t="inlineStr">
        <is>
          <t>INT (Signed16)</t>
        </is>
      </c>
      <c r="J49" s="65" t="inlineStr">
        <is>
          <t xml:space="preserve">1 </t>
        </is>
      </c>
      <c r="K49" s="66" t="n"/>
      <c r="L49" s="65" t="inlineStr">
        <is>
          <t xml:space="preserve">-32767  ... 32767 </t>
        </is>
      </c>
      <c r="M49" s="66" t="n"/>
      <c r="N49" s="68" t="n"/>
    </row>
    <row customFormat="1" r="50" s="60">
      <c r="A50" s="64" t="inlineStr">
        <is>
          <t>AI3C</t>
        </is>
      </c>
      <c r="B50" s="65" t="inlineStr">
        <is>
          <t>Physical value AI3</t>
        </is>
      </c>
      <c r="C50" s="65" t="inlineStr">
        <is>
          <t>16#147C = 5244</t>
        </is>
      </c>
      <c r="D50" s="65" t="inlineStr">
        <is>
          <t>16#2016/2D</t>
        </is>
      </c>
      <c r="E50" s="65" t="inlineStr">
        <is>
          <t>16#7B/01/2D = 123/01/45</t>
        </is>
      </c>
      <c r="F50" s="66" t="n"/>
      <c r="G50" s="65" t="inlineStr">
        <is>
          <t>I/O parameters</t>
        </is>
      </c>
      <c r="H50" s="65" t="inlineStr">
        <is>
          <t>R</t>
        </is>
      </c>
      <c r="I50" s="65" t="inlineStr">
        <is>
          <t>INT (Signed16)</t>
        </is>
      </c>
      <c r="J50" s="65" t="inlineStr">
        <is>
          <t>Refer to programming manual</t>
        </is>
      </c>
      <c r="K50" s="66" t="n"/>
      <c r="L50" s="65" t="inlineStr">
        <is>
          <t>-32767 ... 32767</t>
        </is>
      </c>
      <c r="M50" s="66" t="n"/>
      <c r="N50" s="68" t="n"/>
    </row>
    <row customFormat="1" r="51" s="60">
      <c r="A51" s="64" t="inlineStr">
        <is>
          <t>AI3R</t>
        </is>
      </c>
      <c r="B51" s="65" t="inlineStr">
        <is>
          <t>Analog input 3 standardized value</t>
        </is>
      </c>
      <c r="C51" s="65" t="inlineStr">
        <is>
          <t>16#1472 = 5234</t>
        </is>
      </c>
      <c r="D51" s="65" t="inlineStr">
        <is>
          <t>16#2016/23</t>
        </is>
      </c>
      <c r="E51" s="65" t="inlineStr">
        <is>
          <t>16#7B/01/23 = 123/01/35</t>
        </is>
      </c>
      <c r="F51" s="66" t="n"/>
      <c r="G51" s="65" t="inlineStr">
        <is>
          <t>I/O parameters</t>
        </is>
      </c>
      <c r="H51" s="65" t="inlineStr">
        <is>
          <t>R</t>
        </is>
      </c>
      <c r="I51" s="65" t="inlineStr">
        <is>
          <t>INT (Signed16)</t>
        </is>
      </c>
      <c r="J51" s="65" t="inlineStr">
        <is>
          <t xml:space="preserve">1 </t>
        </is>
      </c>
      <c r="K51" s="66" t="n"/>
      <c r="L51" s="65" t="inlineStr">
        <is>
          <t xml:space="preserve">-32767  ... 32767 </t>
        </is>
      </c>
      <c r="M51" s="66" t="n"/>
      <c r="N51" s="68" t="n"/>
    </row>
    <row customFormat="1" r="52" s="60">
      <c r="A52" s="64" t="inlineStr">
        <is>
          <t>AO1C</t>
        </is>
      </c>
      <c r="B52" s="65" t="inlineStr">
        <is>
          <t>AQ1 physical value</t>
        </is>
      </c>
      <c r="C52" s="65" t="inlineStr">
        <is>
          <t>16#1497 = 5271</t>
        </is>
      </c>
      <c r="D52" s="65" t="inlineStr">
        <is>
          <t>16#2016/48</t>
        </is>
      </c>
      <c r="E52" s="65" t="inlineStr">
        <is>
          <t>16#7B/01/48 = 123/01/72</t>
        </is>
      </c>
      <c r="F52" s="66" t="n"/>
      <c r="G52" s="65" t="inlineStr">
        <is>
          <t>I/O parameters</t>
        </is>
      </c>
      <c r="H52" s="65" t="inlineStr">
        <is>
          <t>R/W</t>
        </is>
      </c>
      <c r="I52" s="65" t="inlineStr">
        <is>
          <t>INT (Signed16)</t>
        </is>
      </c>
      <c r="J52" s="65" t="inlineStr">
        <is>
          <t>Refer to programming manual</t>
        </is>
      </c>
      <c r="K52" s="66" t="n"/>
      <c r="L52" s="65" t="inlineStr">
        <is>
          <t>-32767 ... 32767</t>
        </is>
      </c>
      <c r="M52" s="66" t="n"/>
      <c r="N52" s="68" t="n"/>
    </row>
    <row customFormat="1" r="53" s="60">
      <c r="A53" s="64" t="inlineStr">
        <is>
          <t>FQS</t>
        </is>
      </c>
      <c r="B53" s="65" t="inlineStr">
        <is>
          <t>Pulse input measured frequency</t>
        </is>
      </c>
      <c r="C53" s="65" t="inlineStr">
        <is>
          <t>16#390B = 14603</t>
        </is>
      </c>
      <c r="D53" s="65" t="inlineStr">
        <is>
          <t>16#2074/4</t>
        </is>
      </c>
      <c r="E53" s="65" t="inlineStr">
        <is>
          <t>16#AA/01/04 = 170/01/04</t>
        </is>
      </c>
      <c r="F53" s="66" t="n"/>
      <c r="G53" s="65" t="inlineStr">
        <is>
          <t>I/O parameters</t>
        </is>
      </c>
      <c r="H53" s="65" t="inlineStr">
        <is>
          <t>R</t>
        </is>
      </c>
      <c r="I53" s="65" t="inlineStr">
        <is>
          <t>UINT (Unsigned16)</t>
        </is>
      </c>
      <c r="J53" s="65" t="inlineStr">
        <is>
          <t>1 Hz</t>
        </is>
      </c>
      <c r="K53" s="66" t="n"/>
      <c r="L53" s="65" t="inlineStr">
        <is>
          <t>0 Hz ... 30000 Hz</t>
        </is>
      </c>
      <c r="M53" s="65" t="inlineStr">
        <is>
          <t>[Measured Freq] (FQS)</t>
        </is>
      </c>
      <c r="N53" s="69" t="inlineStr">
        <is>
          <t>[Drive parameters] (MPI)</t>
        </is>
      </c>
    </row>
    <row customFormat="1" r="54" s="60">
      <c r="A54" s="64" t="inlineStr">
        <is>
          <t>AO1R</t>
        </is>
      </c>
      <c r="B54" s="65" t="inlineStr">
        <is>
          <t>Analog output 1 standardized value</t>
        </is>
      </c>
      <c r="C54" s="65" t="inlineStr">
        <is>
          <t>16#148D = 5261</t>
        </is>
      </c>
      <c r="D54" s="65" t="inlineStr">
        <is>
          <t>16#2016/3E</t>
        </is>
      </c>
      <c r="E54" s="65" t="inlineStr">
        <is>
          <t>16#7B/01/3E = 123/01/62</t>
        </is>
      </c>
      <c r="F54" s="66" t="n"/>
      <c r="G54" s="65" t="inlineStr">
        <is>
          <t>I/O parameters</t>
        </is>
      </c>
      <c r="H54" s="65" t="inlineStr">
        <is>
          <t>R/W</t>
        </is>
      </c>
      <c r="I54" s="65" t="inlineStr">
        <is>
          <t>INT (Signed16)</t>
        </is>
      </c>
      <c r="J54" s="65" t="inlineStr">
        <is>
          <t xml:space="preserve">1 </t>
        </is>
      </c>
      <c r="K54" s="66" t="n"/>
      <c r="L54" s="65" t="inlineStr">
        <is>
          <t xml:space="preserve">-32767  ... 32767 </t>
        </is>
      </c>
      <c r="M54" s="66" t="n"/>
      <c r="N54" s="68" t="n"/>
    </row>
    <row customFormat="1" r="55" s="60">
      <c r="A55" s="64" t="inlineStr">
        <is>
          <t>ERRD</t>
        </is>
      </c>
      <c r="B55" s="65" t="inlineStr">
        <is>
          <t>CiA402 fault code</t>
        </is>
      </c>
      <c r="C55" s="65" t="inlineStr">
        <is>
          <t>16#219E = 8606</t>
        </is>
      </c>
      <c r="D55" s="65" t="inlineStr">
        <is>
          <t>16#2038/7</t>
        </is>
      </c>
      <c r="E55" s="65" t="inlineStr">
        <is>
          <t>16#8C/01/07 = 140/01/07</t>
        </is>
      </c>
      <c r="F55" s="66" t="n"/>
      <c r="G55" s="65" t="inlineStr">
        <is>
          <t>Fault parameters</t>
        </is>
      </c>
      <c r="H55" s="65" t="inlineStr">
        <is>
          <t>R</t>
        </is>
      </c>
      <c r="I55" s="65" t="inlineStr">
        <is>
          <t>WORD (BitString16)</t>
        </is>
      </c>
      <c r="J55" s="65" t="inlineStr">
        <is>
          <t>-</t>
        </is>
      </c>
      <c r="K55" s="66" t="n"/>
      <c r="L55" s="66" t="n"/>
      <c r="M55" s="66" t="n"/>
      <c r="N55" s="68" t="n"/>
    </row>
    <row customFormat="1" r="56" s="60">
      <c r="A56" s="64" t="inlineStr">
        <is>
          <t>LFT</t>
        </is>
      </c>
      <c r="B56" s="65" t="inlineStr">
        <is>
          <t>Last Error occurred</t>
        </is>
      </c>
      <c r="C56" s="65" t="inlineStr">
        <is>
          <t>16#1BD1 = 7121</t>
        </is>
      </c>
      <c r="D56" s="65" t="inlineStr">
        <is>
          <t>16#2029/16</t>
        </is>
      </c>
      <c r="E56" s="65" t="inlineStr">
        <is>
          <t>16#84/01/7A = 132/01/122</t>
        </is>
      </c>
      <c r="F56" s="67" t="inlineStr">
        <is>
          <t>LFT</t>
        </is>
      </c>
      <c r="G56" s="65" t="inlineStr">
        <is>
          <t>Fault parameters</t>
        </is>
      </c>
      <c r="H56" s="65" t="inlineStr">
        <is>
          <t>R</t>
        </is>
      </c>
      <c r="I56" s="65" t="inlineStr">
        <is>
          <t>WORD (Enumeration)</t>
        </is>
      </c>
      <c r="J56" s="65" t="inlineStr">
        <is>
          <t>-</t>
        </is>
      </c>
      <c r="K56" s="66" t="n"/>
      <c r="L56" s="66" t="n"/>
      <c r="M56" s="65" t="inlineStr">
        <is>
          <t>[Last Error] (LFT)</t>
        </is>
      </c>
      <c r="N56" s="69" t="inlineStr">
        <is>
          <t>[Diag. data] (DDT)</t>
        </is>
      </c>
    </row>
    <row customFormat="1" r="57" s="60">
      <c r="A57" s="64" t="inlineStr">
        <is>
          <t>CIC</t>
        </is>
      </c>
      <c r="B57" s="65" t="inlineStr">
        <is>
          <t>Incorrect configuration</t>
        </is>
      </c>
      <c r="C57" s="65" t="inlineStr">
        <is>
          <t>16#1BDA = 7130</t>
        </is>
      </c>
      <c r="D57" s="65" t="inlineStr">
        <is>
          <t>16#2029/1F</t>
        </is>
      </c>
      <c r="E57" s="65" t="inlineStr">
        <is>
          <t>16#84/01/83 = 132/01/131</t>
        </is>
      </c>
      <c r="F57" s="66" t="n"/>
      <c r="G57" s="65" t="inlineStr">
        <is>
          <t>Fault parameters</t>
        </is>
      </c>
      <c r="H57" s="65" t="inlineStr">
        <is>
          <t>R/WS</t>
        </is>
      </c>
      <c r="I57" s="67" t="inlineStr">
        <is>
          <t>WORD (BitString16)</t>
        </is>
      </c>
      <c r="J57" s="65" t="inlineStr">
        <is>
          <t>-</t>
        </is>
      </c>
      <c r="K57" s="66" t="n"/>
      <c r="L57" s="66" t="n"/>
      <c r="M57" s="66" t="n"/>
      <c r="N57" s="68" t="n"/>
    </row>
    <row customFormat="1" r="58" s="60">
      <c r="A58" s="64" t="inlineStr">
        <is>
          <t>CNF</t>
        </is>
      </c>
      <c r="B58" s="65" t="inlineStr">
        <is>
          <t>Fieldbus module Communication interruption</t>
        </is>
      </c>
      <c r="C58" s="65" t="inlineStr">
        <is>
          <t>16#1BDC = 7132</t>
        </is>
      </c>
      <c r="D58" s="65" t="inlineStr">
        <is>
          <t>16#2029/21</t>
        </is>
      </c>
      <c r="E58" s="65" t="inlineStr">
        <is>
          <t>16#84/01/85 = 132/01/133</t>
        </is>
      </c>
      <c r="F58" s="66" t="n"/>
      <c r="G58" s="65" t="inlineStr">
        <is>
          <t>Fault parameters</t>
        </is>
      </c>
      <c r="H58" s="65" t="inlineStr">
        <is>
          <t>R/W</t>
        </is>
      </c>
      <c r="I58" s="65" t="inlineStr">
        <is>
          <t>UINT (Unsigned16)</t>
        </is>
      </c>
      <c r="J58" s="65" t="inlineStr">
        <is>
          <t xml:space="preserve">1 </t>
        </is>
      </c>
      <c r="K58" s="66" t="n"/>
      <c r="L58" s="65" t="inlineStr">
        <is>
          <t xml:space="preserve">0  ... 65535 </t>
        </is>
      </c>
      <c r="M58" s="65" t="inlineStr">
        <is>
          <t>[Fieldbus Com Interrupt] (CNF)</t>
        </is>
      </c>
      <c r="N58" s="69" t="inlineStr">
        <is>
          <t>[DEVICENET DIAG] (DVN)
[PROFIBUS DIAG] (PRB)
[PROFINET DIAG] (PRN)
[EtherCAT Module Diag] (ETD)</t>
        </is>
      </c>
    </row>
    <row customFormat="1" r="59" s="60">
      <c r="A59" s="64" t="inlineStr">
        <is>
          <t>CNF3</t>
        </is>
      </c>
      <c r="B59" s="65" t="inlineStr">
        <is>
          <t>3rd slot external communication error</t>
        </is>
      </c>
      <c r="C59" s="65" t="inlineStr">
        <is>
          <t>16#1BEF = 7151</t>
        </is>
      </c>
      <c r="D59" s="65" t="inlineStr">
        <is>
          <t>16#2029/34</t>
        </is>
      </c>
      <c r="E59" s="65" t="inlineStr">
        <is>
          <t>16#84/01/98 = 132/01/152</t>
        </is>
      </c>
      <c r="F59" s="66" t="n"/>
      <c r="G59" s="65" t="inlineStr">
        <is>
          <t>Fault parameters</t>
        </is>
      </c>
      <c r="H59" s="65" t="inlineStr">
        <is>
          <t>R/W</t>
        </is>
      </c>
      <c r="I59" s="67" t="inlineStr">
        <is>
          <t>WORD (BitString16)</t>
        </is>
      </c>
      <c r="J59" s="65" t="inlineStr">
        <is>
          <t>-</t>
        </is>
      </c>
      <c r="K59" s="66" t="n"/>
      <c r="L59" s="66" t="n"/>
      <c r="M59" s="65" t="inlineStr">
        <is>
          <t>[3rd Slot Ext Comm Error] (CNF3)</t>
        </is>
      </c>
      <c r="N59" s="69" t="inlineStr">
        <is>
          <t>[PLC Inside Data] (PLCI)</t>
        </is>
      </c>
    </row>
    <row customFormat="1" r="60" s="60">
      <c r="A60" s="64" t="inlineStr">
        <is>
          <t>EPF3</t>
        </is>
      </c>
      <c r="B60" s="65" t="inlineStr">
        <is>
          <t>3rd slot external error</t>
        </is>
      </c>
      <c r="C60" s="65" t="inlineStr">
        <is>
          <t>16#1BF0 = 7152</t>
        </is>
      </c>
      <c r="D60" s="65" t="inlineStr">
        <is>
          <t>16#2029/35</t>
        </is>
      </c>
      <c r="E60" s="65" t="inlineStr">
        <is>
          <t>16#84/01/99 = 132/01/153</t>
        </is>
      </c>
      <c r="F60" s="66" t="n"/>
      <c r="G60" s="65" t="inlineStr">
        <is>
          <t>Fault parameters</t>
        </is>
      </c>
      <c r="H60" s="65" t="inlineStr">
        <is>
          <t>R/W</t>
        </is>
      </c>
      <c r="I60" s="65" t="inlineStr">
        <is>
          <t>UINT (Unsigned16)</t>
        </is>
      </c>
      <c r="J60" s="65" t="inlineStr">
        <is>
          <t xml:space="preserve">1 </t>
        </is>
      </c>
      <c r="K60" s="66" t="n"/>
      <c r="L60" s="65" t="inlineStr">
        <is>
          <t xml:space="preserve">0  ... 65535 </t>
        </is>
      </c>
      <c r="M60" s="65" t="inlineStr">
        <is>
          <t>[3rd Slot External Error] (EPF3)</t>
        </is>
      </c>
      <c r="N60" s="69" t="inlineStr">
        <is>
          <t>[PLC Inside Data] (PLCI)</t>
        </is>
      </c>
    </row>
    <row customFormat="1" r="61" s="60">
      <c r="A61" s="64" t="inlineStr">
        <is>
          <t>ILF1</t>
        </is>
      </c>
      <c r="B61" s="65" t="inlineStr">
        <is>
          <t>Internal communication interruption 1</t>
        </is>
      </c>
      <c r="C61" s="65" t="inlineStr">
        <is>
          <t>16#1BDE = 7134</t>
        </is>
      </c>
      <c r="D61" s="65" t="inlineStr">
        <is>
          <t>16#2029/23</t>
        </is>
      </c>
      <c r="E61" s="65" t="inlineStr">
        <is>
          <t>16#84/01/87 = 132/01/135</t>
        </is>
      </c>
      <c r="F61" s="66" t="n"/>
      <c r="G61" s="65" t="inlineStr">
        <is>
          <t>Fault parameters</t>
        </is>
      </c>
      <c r="H61" s="65" t="inlineStr">
        <is>
          <t>R/W</t>
        </is>
      </c>
      <c r="I61" s="65" t="inlineStr">
        <is>
          <t>UINT (Unsigned16)</t>
        </is>
      </c>
      <c r="J61" s="65" t="inlineStr">
        <is>
          <t xml:space="preserve">1 </t>
        </is>
      </c>
      <c r="K61" s="66" t="n"/>
      <c r="L61" s="65" t="inlineStr">
        <is>
          <t xml:space="preserve">0  ... 65535 </t>
        </is>
      </c>
      <c r="M61" s="65" t="inlineStr">
        <is>
          <t>[InternCom Error1] (ILF1)</t>
        </is>
      </c>
      <c r="N61" s="69" t="inlineStr">
        <is>
          <t>[PROFIBUS DIAG] (PRB)
[PROFINET DIAG] (PRN)
[EtherCAT Module Diag] (ETD)</t>
        </is>
      </c>
    </row>
    <row customFormat="1" r="62" s="60">
      <c r="A62" s="64" t="inlineStr">
        <is>
          <t>ILF3</t>
        </is>
      </c>
      <c r="B62" s="65" t="inlineStr">
        <is>
          <t>3rd slot internal communication error</t>
        </is>
      </c>
      <c r="C62" s="65" t="inlineStr">
        <is>
          <t>16#1BF2 = 7154</t>
        </is>
      </c>
      <c r="D62" s="65" t="inlineStr">
        <is>
          <t>16#2029/37</t>
        </is>
      </c>
      <c r="E62" s="65" t="inlineStr">
        <is>
          <t>16#84/01/9B = 132/01/155</t>
        </is>
      </c>
      <c r="F62" s="66" t="n"/>
      <c r="G62" s="65" t="inlineStr">
        <is>
          <t>Fault parameters</t>
        </is>
      </c>
      <c r="H62" s="65" t="inlineStr">
        <is>
          <t>R/W</t>
        </is>
      </c>
      <c r="I62" s="65" t="inlineStr">
        <is>
          <t>UINT (Unsigned16)</t>
        </is>
      </c>
      <c r="J62" s="65" t="inlineStr">
        <is>
          <t xml:space="preserve">1 </t>
        </is>
      </c>
      <c r="K62" s="66" t="n"/>
      <c r="L62" s="65" t="inlineStr">
        <is>
          <t xml:space="preserve">0  ... 65535 </t>
        </is>
      </c>
      <c r="M62" s="65" t="inlineStr">
        <is>
          <t>[3rd Slot Int Comm Error] (ILF3)</t>
        </is>
      </c>
      <c r="N62" s="69" t="inlineStr">
        <is>
          <t>[PLC Inside Data] (PLCI)</t>
        </is>
      </c>
    </row>
    <row customFormat="1" r="63" s="60">
      <c r="A63" s="64" t="inlineStr">
        <is>
          <t>INFO</t>
        </is>
      </c>
      <c r="B63" s="65" t="inlineStr">
        <is>
          <t>Internal compatibility error</t>
        </is>
      </c>
      <c r="C63" s="65" t="inlineStr">
        <is>
          <t>16#1BF1 = 7153</t>
        </is>
      </c>
      <c r="D63" s="65" t="inlineStr">
        <is>
          <t>16#2029/36</t>
        </is>
      </c>
      <c r="E63" s="65" t="inlineStr">
        <is>
          <t>16#84/01/9A = 132/01/154</t>
        </is>
      </c>
      <c r="F63" s="66" t="n"/>
      <c r="G63" s="65" t="inlineStr">
        <is>
          <t>Fault parameters</t>
        </is>
      </c>
      <c r="H63" s="65" t="inlineStr">
        <is>
          <t>R</t>
        </is>
      </c>
      <c r="I63" s="67" t="inlineStr">
        <is>
          <t>WORD (BitString16)</t>
        </is>
      </c>
      <c r="J63" s="65" t="inlineStr">
        <is>
          <t>-</t>
        </is>
      </c>
      <c r="K63" s="66" t="n"/>
      <c r="L63" s="66" t="n"/>
      <c r="M63" s="65" t="inlineStr">
        <is>
          <t>[Internal Compatibility] (INFO)</t>
        </is>
      </c>
      <c r="N63" s="69" t="inlineStr">
        <is>
          <t>[PLC Inside Data] (PLCI)
[HMI Panel Status] (HMIP)</t>
        </is>
      </c>
    </row>
    <row customFormat="1" r="64" s="60">
      <c r="A64" s="64" t="inlineStr">
        <is>
          <t>FNB</t>
        </is>
      </c>
      <c r="B64" s="65" t="inlineStr">
        <is>
          <t>Fault counter</t>
        </is>
      </c>
      <c r="C64" s="65" t="inlineStr">
        <is>
          <t>16#1CE1 = 7393</t>
        </is>
      </c>
      <c r="D64" s="65" t="inlineStr">
        <is>
          <t>16#202B/5E</t>
        </is>
      </c>
      <c r="E64" s="65" t="inlineStr">
        <is>
          <t>16#85/01/C2 = 133/01/194</t>
        </is>
      </c>
      <c r="F64" s="66" t="n"/>
      <c r="G64" s="65" t="inlineStr">
        <is>
          <t>Fault parameters</t>
        </is>
      </c>
      <c r="H64" s="65" t="inlineStr">
        <is>
          <t>R</t>
        </is>
      </c>
      <c r="I64" s="65" t="inlineStr">
        <is>
          <t>UINT (Unsigned16)</t>
        </is>
      </c>
      <c r="J64" s="65" t="inlineStr">
        <is>
          <t xml:space="preserve">1 </t>
        </is>
      </c>
      <c r="K64" s="66" t="n"/>
      <c r="L64" s="65" t="inlineStr">
        <is>
          <t xml:space="preserve">0  ... 65535 </t>
        </is>
      </c>
      <c r="M64" s="66" t="n"/>
      <c r="N64" s="68" t="n"/>
    </row>
    <row customFormat="1" r="65" s="60">
      <c r="A65" s="64" t="inlineStr">
        <is>
          <t>DP0</t>
        </is>
      </c>
      <c r="B65" s="65" t="inlineStr">
        <is>
          <t>Fault code on last fault</t>
        </is>
      </c>
      <c r="C65" s="65" t="inlineStr">
        <is>
          <t>16#1C20 = 7200</t>
        </is>
      </c>
      <c r="D65" s="65" t="inlineStr">
        <is>
          <t>16#202A/1</t>
        </is>
      </c>
      <c r="E65" s="65" t="inlineStr">
        <is>
          <t>16#85/01/01 = 133/01/01</t>
        </is>
      </c>
      <c r="F65" s="67" t="inlineStr">
        <is>
          <t>LFT</t>
        </is>
      </c>
      <c r="G65" s="65" t="inlineStr">
        <is>
          <t>History parameters</t>
        </is>
      </c>
      <c r="H65" s="65" t="inlineStr">
        <is>
          <t>R</t>
        </is>
      </c>
      <c r="I65" s="65" t="inlineStr">
        <is>
          <t>WORD (Enumeration)</t>
        </is>
      </c>
      <c r="J65" s="65" t="inlineStr">
        <is>
          <t>-</t>
        </is>
      </c>
      <c r="K65" s="66" t="n"/>
      <c r="L65" s="66" t="n"/>
      <c r="M65" s="66" t="n"/>
      <c r="N65" s="68" t="n"/>
    </row>
    <row customFormat="1" r="66" s="60">
      <c r="A66" s="64" t="inlineStr">
        <is>
          <t>ULP0</t>
        </is>
      </c>
      <c r="B66" s="65" t="inlineStr">
        <is>
          <t>DC bus voltage</t>
        </is>
      </c>
      <c r="C66" s="65" t="inlineStr">
        <is>
          <t>16#1C66 = 7270</t>
        </is>
      </c>
      <c r="D66" s="65" t="inlineStr">
        <is>
          <t>16#202A/47</t>
        </is>
      </c>
      <c r="E66" s="65" t="inlineStr">
        <is>
          <t>16#85/01/47 = 133/01/71</t>
        </is>
      </c>
      <c r="F66" s="66" t="n"/>
      <c r="G66" s="65" t="inlineStr">
        <is>
          <t>History parameters</t>
        </is>
      </c>
      <c r="H66" s="65" t="inlineStr">
        <is>
          <t>R</t>
        </is>
      </c>
      <c r="I66" s="65" t="inlineStr">
        <is>
          <t>UINT (Unsigned16)</t>
        </is>
      </c>
      <c r="J66" s="65" t="inlineStr">
        <is>
          <t>Refer to programming manual</t>
        </is>
      </c>
      <c r="K66" s="66" t="n"/>
      <c r="L66" s="65" t="inlineStr">
        <is>
          <t>0 ... 65535</t>
        </is>
      </c>
      <c r="M66" s="66" t="n"/>
      <c r="N66" s="68" t="n"/>
    </row>
    <row customFormat="1" r="67" s="60">
      <c r="A67" s="64" t="inlineStr">
        <is>
          <t>LCP0</t>
        </is>
      </c>
      <c r="B67" s="65" t="inlineStr">
        <is>
          <t>Motor current</t>
        </is>
      </c>
      <c r="C67" s="65" t="inlineStr">
        <is>
          <t>16#1C48 = 7240</t>
        </is>
      </c>
      <c r="D67" s="65" t="inlineStr">
        <is>
          <t>16#202A/29</t>
        </is>
      </c>
      <c r="E67" s="65" t="inlineStr">
        <is>
          <t>16#85/01/29 = 133/01/41</t>
        </is>
      </c>
      <c r="F67" s="66" t="n"/>
      <c r="G67" s="65" t="inlineStr">
        <is>
          <t>History parameters</t>
        </is>
      </c>
      <c r="H67" s="65" t="inlineStr">
        <is>
          <t>R</t>
        </is>
      </c>
      <c r="I67" s="65" t="inlineStr">
        <is>
          <t>INT (Signed16)</t>
        </is>
      </c>
      <c r="J67" s="65" t="inlineStr">
        <is>
          <t>Refer to programming manual</t>
        </is>
      </c>
      <c r="K67" s="66" t="n"/>
      <c r="L67" s="65" t="inlineStr">
        <is>
          <t>-32767 ... 32767</t>
        </is>
      </c>
      <c r="M67" s="66" t="n"/>
      <c r="N67" s="68" t="n"/>
    </row>
    <row customFormat="1" r="68" s="60">
      <c r="A68" s="64" t="inlineStr">
        <is>
          <t>RFP0</t>
        </is>
      </c>
      <c r="B68" s="65" t="inlineStr">
        <is>
          <t>Output frequency</t>
        </is>
      </c>
      <c r="C68" s="65" t="inlineStr">
        <is>
          <t>16#1C52 = 7250</t>
        </is>
      </c>
      <c r="D68" s="65" t="inlineStr">
        <is>
          <t>16#202A/33</t>
        </is>
      </c>
      <c r="E68" s="65" t="inlineStr">
        <is>
          <t>16#85/01/33 = 133/01/51</t>
        </is>
      </c>
      <c r="F68" s="66" t="n"/>
      <c r="G68" s="65" t="inlineStr">
        <is>
          <t>History parameters</t>
        </is>
      </c>
      <c r="H68" s="65" t="inlineStr">
        <is>
          <t>R</t>
        </is>
      </c>
      <c r="I68" s="65" t="inlineStr">
        <is>
          <t>INT (Signed16)</t>
        </is>
      </c>
      <c r="J68" s="65" t="inlineStr">
        <is>
          <t>0.1 Hz</t>
        </is>
      </c>
      <c r="K68" s="66" t="n"/>
      <c r="L68" s="65" t="inlineStr">
        <is>
          <t>-3276.7 Hz ... 3276.7 Hz</t>
        </is>
      </c>
      <c r="M68" s="66" t="n"/>
      <c r="N68" s="68" t="n"/>
    </row>
    <row customFormat="1" r="69" s="60">
      <c r="A69" s="64" t="inlineStr">
        <is>
          <t>THP0</t>
        </is>
      </c>
      <c r="B69" s="65" t="inlineStr">
        <is>
          <t>Motor thermal state</t>
        </is>
      </c>
      <c r="C69" s="65" t="inlineStr">
        <is>
          <t>16#1C70 = 7280</t>
        </is>
      </c>
      <c r="D69" s="65" t="inlineStr">
        <is>
          <t>16#202A/51</t>
        </is>
      </c>
      <c r="E69" s="65" t="inlineStr">
        <is>
          <t>16#85/01/51 = 133/01/81</t>
        </is>
      </c>
      <c r="F69" s="66" t="n"/>
      <c r="G69" s="65" t="inlineStr">
        <is>
          <t>History parameters</t>
        </is>
      </c>
      <c r="H69" s="65" t="inlineStr">
        <is>
          <t>R</t>
        </is>
      </c>
      <c r="I69" s="65" t="inlineStr">
        <is>
          <t>UINT (Unsigned16)</t>
        </is>
      </c>
      <c r="J69" s="65" t="inlineStr">
        <is>
          <t>1 %</t>
        </is>
      </c>
      <c r="K69" s="66" t="n"/>
      <c r="L69" s="65" t="inlineStr">
        <is>
          <t>0 % ... 65535 %</t>
        </is>
      </c>
      <c r="M69" s="66" t="n"/>
      <c r="N69" s="68" t="n"/>
    </row>
    <row customFormat="1" r="70" s="60">
      <c r="A70" s="64" t="inlineStr">
        <is>
          <t>EP0</t>
        </is>
      </c>
      <c r="B70" s="65" t="inlineStr">
        <is>
          <t>State word</t>
        </is>
      </c>
      <c r="C70" s="65" t="inlineStr">
        <is>
          <t>16#1C2A = 7210</t>
        </is>
      </c>
      <c r="D70" s="65" t="inlineStr">
        <is>
          <t>16#202A/B</t>
        </is>
      </c>
      <c r="E70" s="65" t="inlineStr">
        <is>
          <t>16#85/01/0B = 133/01/11</t>
        </is>
      </c>
      <c r="F70" s="66" t="n"/>
      <c r="G70" s="65" t="inlineStr">
        <is>
          <t>History parameters</t>
        </is>
      </c>
      <c r="H70" s="65" t="inlineStr">
        <is>
          <t>R</t>
        </is>
      </c>
      <c r="I70" s="67" t="inlineStr">
        <is>
          <t>WORD (BitString16)</t>
        </is>
      </c>
      <c r="J70" s="65" t="inlineStr">
        <is>
          <t>-</t>
        </is>
      </c>
      <c r="K70" s="66" t="n"/>
      <c r="L70" s="66" t="n"/>
      <c r="M70" s="66" t="n"/>
      <c r="N70" s="68" t="n"/>
    </row>
    <row customFormat="1" r="71" s="60">
      <c r="A71" s="64" t="inlineStr">
        <is>
          <t>IP0</t>
        </is>
      </c>
      <c r="B71" s="65" t="inlineStr">
        <is>
          <t>ETI state word</t>
        </is>
      </c>
      <c r="C71" s="65" t="inlineStr">
        <is>
          <t>16#1C34 = 7220</t>
        </is>
      </c>
      <c r="D71" s="65" t="inlineStr">
        <is>
          <t>16#202A/15</t>
        </is>
      </c>
      <c r="E71" s="65" t="inlineStr">
        <is>
          <t>16#85/01/15 = 133/01/21</t>
        </is>
      </c>
      <c r="F71" s="66" t="n"/>
      <c r="G71" s="65" t="inlineStr">
        <is>
          <t>History parameters</t>
        </is>
      </c>
      <c r="H71" s="65" t="inlineStr">
        <is>
          <t>R</t>
        </is>
      </c>
      <c r="I71" s="67" t="inlineStr">
        <is>
          <t>WORD (BitString16)</t>
        </is>
      </c>
      <c r="J71" s="65" t="inlineStr">
        <is>
          <t>-</t>
        </is>
      </c>
      <c r="K71" s="66" t="n"/>
      <c r="L71" s="66" t="n"/>
      <c r="M71" s="66" t="n"/>
      <c r="N71" s="68" t="n"/>
    </row>
    <row customFormat="1" r="72" s="60">
      <c r="A72" s="64" t="inlineStr">
        <is>
          <t>CMP0</t>
        </is>
      </c>
      <c r="B72" s="65" t="inlineStr">
        <is>
          <t>Cmd word</t>
        </is>
      </c>
      <c r="C72" s="65" t="inlineStr">
        <is>
          <t>16#1C3E = 7230</t>
        </is>
      </c>
      <c r="D72" s="65" t="inlineStr">
        <is>
          <t>16#202A/1F</t>
        </is>
      </c>
      <c r="E72" s="65" t="inlineStr">
        <is>
          <t>16#85/01/1F = 133/01/31</t>
        </is>
      </c>
      <c r="F72" s="66" t="n"/>
      <c r="G72" s="65" t="inlineStr">
        <is>
          <t>History parameters</t>
        </is>
      </c>
      <c r="H72" s="65" t="inlineStr">
        <is>
          <t>R</t>
        </is>
      </c>
      <c r="I72" s="67" t="inlineStr">
        <is>
          <t>WORD (BitString16)</t>
        </is>
      </c>
      <c r="J72" s="65" t="inlineStr">
        <is>
          <t>-</t>
        </is>
      </c>
      <c r="K72" s="66" t="n"/>
      <c r="L72" s="66" t="n"/>
      <c r="M72" s="66" t="n"/>
      <c r="N72" s="68" t="n"/>
    </row>
    <row customFormat="1" r="73" s="60">
      <c r="A73" s="64" t="inlineStr">
        <is>
          <t>DCC0</t>
        </is>
      </c>
      <c r="B73" s="65" t="inlineStr">
        <is>
          <t>Command channel</t>
        </is>
      </c>
      <c r="C73" s="65" t="inlineStr">
        <is>
          <t>16#FB2C = 64300</t>
        </is>
      </c>
      <c r="D73" s="66" t="n"/>
      <c r="E73" s="66" t="n"/>
      <c r="F73" s="67" t="inlineStr">
        <is>
          <t>CNL</t>
        </is>
      </c>
      <c r="G73" s="65" t="inlineStr">
        <is>
          <t>History parameters</t>
        </is>
      </c>
      <c r="H73" s="65" t="inlineStr">
        <is>
          <t>R</t>
        </is>
      </c>
      <c r="I73" s="65" t="inlineStr">
        <is>
          <t>WORD (Enumeration)</t>
        </is>
      </c>
      <c r="J73" s="65" t="inlineStr">
        <is>
          <t>-</t>
        </is>
      </c>
      <c r="K73" s="66" t="n"/>
      <c r="L73" s="66" t="n"/>
      <c r="M73" s="66" t="n"/>
      <c r="N73" s="68" t="n"/>
    </row>
    <row customFormat="1" r="74" s="60">
      <c r="A74" s="64" t="inlineStr">
        <is>
          <t>DRC0</t>
        </is>
      </c>
      <c r="B74" s="65" t="inlineStr">
        <is>
          <t>Channel for reference frequency</t>
        </is>
      </c>
      <c r="C74" s="65" t="inlineStr">
        <is>
          <t>16#FB36 = 64310</t>
        </is>
      </c>
      <c r="D74" s="66" t="n"/>
      <c r="E74" s="66" t="n"/>
      <c r="F74" s="67" t="inlineStr">
        <is>
          <t>CNL</t>
        </is>
      </c>
      <c r="G74" s="65" t="inlineStr">
        <is>
          <t>History parameters</t>
        </is>
      </c>
      <c r="H74" s="65" t="inlineStr">
        <is>
          <t>R</t>
        </is>
      </c>
      <c r="I74" s="65" t="inlineStr">
        <is>
          <t>WORD (Enumeration)</t>
        </is>
      </c>
      <c r="J74" s="65" t="inlineStr">
        <is>
          <t>-</t>
        </is>
      </c>
      <c r="K74" s="66" t="n"/>
      <c r="L74" s="66" t="n"/>
      <c r="M74" s="66" t="n"/>
      <c r="N74" s="68" t="n"/>
    </row>
    <row customFormat="1" r="75" s="60">
      <c r="A75" s="64" t="inlineStr">
        <is>
          <t>CRP0</t>
        </is>
      </c>
      <c r="B75" s="65" t="inlineStr">
        <is>
          <t>Channels active on last fault</t>
        </is>
      </c>
      <c r="C75" s="65" t="inlineStr">
        <is>
          <t>16#1C7A = 7290</t>
        </is>
      </c>
      <c r="D75" s="65" t="inlineStr">
        <is>
          <t>16#202A/5B</t>
        </is>
      </c>
      <c r="E75" s="65" t="inlineStr">
        <is>
          <t>16#85/01/5B = 133/01/91</t>
        </is>
      </c>
      <c r="F75" s="66" t="n"/>
      <c r="G75" s="65" t="inlineStr">
        <is>
          <t>History parameters</t>
        </is>
      </c>
      <c r="H75" s="65" t="inlineStr">
        <is>
          <t>R</t>
        </is>
      </c>
      <c r="I75" s="67" t="inlineStr">
        <is>
          <t>WORD (BitString16)</t>
        </is>
      </c>
      <c r="J75" s="65" t="inlineStr">
        <is>
          <t>-</t>
        </is>
      </c>
      <c r="K75" s="66" t="n"/>
      <c r="L75" s="66" t="n"/>
      <c r="M75" s="66" t="n"/>
      <c r="N75" s="68" t="n"/>
    </row>
    <row customFormat="1" r="76" s="60">
      <c r="A76" s="64" t="inlineStr">
        <is>
          <t>RTP0</t>
        </is>
      </c>
      <c r="B76" s="65" t="inlineStr">
        <is>
          <t>Elapsed time</t>
        </is>
      </c>
      <c r="C76" s="65" t="inlineStr">
        <is>
          <t>16#1C5C = 7260</t>
        </is>
      </c>
      <c r="D76" s="65" t="inlineStr">
        <is>
          <t>16#202A/3D</t>
        </is>
      </c>
      <c r="E76" s="65" t="inlineStr">
        <is>
          <t>16#85/01/3D = 133/01/61</t>
        </is>
      </c>
      <c r="F76" s="66" t="n"/>
      <c r="G76" s="65" t="inlineStr">
        <is>
          <t>History parameters</t>
        </is>
      </c>
      <c r="H76" s="65" t="inlineStr">
        <is>
          <t>R</t>
        </is>
      </c>
      <c r="I76" s="65" t="inlineStr">
        <is>
          <t>UINT (Unsigned16)</t>
        </is>
      </c>
      <c r="J76" s="65" t="inlineStr">
        <is>
          <t>1 h</t>
        </is>
      </c>
      <c r="K76" s="66" t="n"/>
      <c r="L76" s="65" t="inlineStr">
        <is>
          <t>0 h ... 65535 h</t>
        </is>
      </c>
      <c r="M76" s="66" t="n"/>
      <c r="N76" s="68" t="n"/>
    </row>
    <row customFormat="1" r="77" s="60">
      <c r="A77" s="64" t="inlineStr">
        <is>
          <t>OTP0</t>
        </is>
      </c>
      <c r="B77" s="65" t="inlineStr">
        <is>
          <t xml:space="preserve">Motor torque </t>
        </is>
      </c>
      <c r="C77" s="65" t="inlineStr">
        <is>
          <t>16#1CA2 = 7330</t>
        </is>
      </c>
      <c r="D77" s="65" t="inlineStr">
        <is>
          <t>16#202B/1F</t>
        </is>
      </c>
      <c r="E77" s="65" t="inlineStr">
        <is>
          <t>16#85/01/83 = 133/01/131</t>
        </is>
      </c>
      <c r="F77" s="66" t="n"/>
      <c r="G77" s="65" t="inlineStr">
        <is>
          <t>History parameters</t>
        </is>
      </c>
      <c r="H77" s="65" t="inlineStr">
        <is>
          <t>R</t>
        </is>
      </c>
      <c r="I77" s="65" t="inlineStr">
        <is>
          <t>INT (Signed16)</t>
        </is>
      </c>
      <c r="J77" s="65" t="inlineStr">
        <is>
          <t>0.1 %</t>
        </is>
      </c>
      <c r="K77" s="66" t="n"/>
      <c r="L77" s="65" t="inlineStr">
        <is>
          <t>-3276.7 % ... 3276.7 %</t>
        </is>
      </c>
      <c r="M77" s="66" t="n"/>
      <c r="N77" s="68" t="n"/>
    </row>
    <row customFormat="1" r="78" s="60">
      <c r="A78" s="64" t="inlineStr">
        <is>
          <t>CS10</t>
        </is>
      </c>
      <c r="B78" s="65" t="inlineStr">
        <is>
          <t>Cabinet status 1</t>
        </is>
      </c>
      <c r="C78" s="65" t="inlineStr">
        <is>
          <t>16#1EB4 = 7860</t>
        </is>
      </c>
      <c r="D78" s="65" t="inlineStr">
        <is>
          <t>16#2030/3D</t>
        </is>
      </c>
      <c r="E78" s="65" t="inlineStr">
        <is>
          <t>16#88/01/3D = 136/01/61</t>
        </is>
      </c>
      <c r="F78" s="66" t="n"/>
      <c r="G78" s="65" t="inlineStr">
        <is>
          <t>History parameters</t>
        </is>
      </c>
      <c r="H78" s="65" t="inlineStr">
        <is>
          <t>R</t>
        </is>
      </c>
      <c r="I78" s="65" t="inlineStr">
        <is>
          <t>WORD (BitString16)</t>
        </is>
      </c>
      <c r="J78" s="65" t="inlineStr">
        <is>
          <t>-</t>
        </is>
      </c>
      <c r="K78" s="66" t="n"/>
      <c r="L78" s="66" t="n"/>
      <c r="M78" s="66" t="n"/>
      <c r="N78" s="68" t="n"/>
    </row>
    <row customFormat="1" r="79" s="60">
      <c r="A79" s="64" t="inlineStr">
        <is>
          <t>CS20</t>
        </is>
      </c>
      <c r="B79" s="65" t="inlineStr">
        <is>
          <t>Cabinet status 2</t>
        </is>
      </c>
      <c r="C79" s="65" t="inlineStr">
        <is>
          <t>16#1EC8 = 7880</t>
        </is>
      </c>
      <c r="D79" s="65" t="inlineStr">
        <is>
          <t>16#2030/51</t>
        </is>
      </c>
      <c r="E79" s="65" t="inlineStr">
        <is>
          <t>16#88/01/51 = 136/01/81</t>
        </is>
      </c>
      <c r="F79" s="66" t="n"/>
      <c r="G79" s="65" t="inlineStr">
        <is>
          <t>History parameters</t>
        </is>
      </c>
      <c r="H79" s="65" t="inlineStr">
        <is>
          <t>R</t>
        </is>
      </c>
      <c r="I79" s="65" t="inlineStr">
        <is>
          <t>WORD (BitString16)</t>
        </is>
      </c>
      <c r="J79" s="65" t="inlineStr">
        <is>
          <t>-</t>
        </is>
      </c>
      <c r="K79" s="66" t="n"/>
      <c r="L79" s="66" t="n"/>
      <c r="M79" s="66" t="n"/>
      <c r="N79" s="68" t="n"/>
    </row>
    <row customFormat="1" r="80" s="60">
      <c r="A80" s="64" t="inlineStr">
        <is>
          <t>TTS0</t>
        </is>
      </c>
      <c r="B80" s="65" t="inlineStr">
        <is>
          <t>Thermal transformer</t>
        </is>
      </c>
      <c r="C80" s="65" t="inlineStr">
        <is>
          <t>16#1EDC = 7900</t>
        </is>
      </c>
      <c r="D80" s="65" t="inlineStr">
        <is>
          <t>16#2031/1</t>
        </is>
      </c>
      <c r="E80" s="65" t="inlineStr">
        <is>
          <t>16#88/01/65 = 136/01/101</t>
        </is>
      </c>
      <c r="F80" s="66" t="n"/>
      <c r="G80" s="65" t="inlineStr">
        <is>
          <t>History parameters</t>
        </is>
      </c>
      <c r="H80" s="65" t="inlineStr">
        <is>
          <t>R</t>
        </is>
      </c>
      <c r="I80" s="65" t="inlineStr">
        <is>
          <t>INT (Signed16)</t>
        </is>
      </c>
      <c r="J80" s="65" t="inlineStr">
        <is>
          <t>1 °C</t>
        </is>
      </c>
      <c r="K80" s="66" t="n"/>
      <c r="L80" s="65" t="inlineStr">
        <is>
          <t>-50 °C ... 255 °C</t>
        </is>
      </c>
      <c r="M80" s="66" t="n"/>
      <c r="N80" s="68" t="n"/>
    </row>
    <row customFormat="1" r="81" s="60">
      <c r="A81" s="64" t="inlineStr">
        <is>
          <t>FRP0</t>
        </is>
      </c>
      <c r="B81" s="65" t="inlineStr">
        <is>
          <t>Reference frequency</t>
        </is>
      </c>
      <c r="C81" s="65" t="inlineStr">
        <is>
          <t>16#1EF0 = 7920</t>
        </is>
      </c>
      <c r="D81" s="65" t="inlineStr">
        <is>
          <t>16#2031/15</t>
        </is>
      </c>
      <c r="E81" s="65" t="inlineStr">
        <is>
          <t>16#88/01/79 = 136/01/121</t>
        </is>
      </c>
      <c r="F81" s="66" t="n"/>
      <c r="G81" s="65" t="inlineStr">
        <is>
          <t>History parameters</t>
        </is>
      </c>
      <c r="H81" s="65" t="inlineStr">
        <is>
          <t>R</t>
        </is>
      </c>
      <c r="I81" s="65" t="inlineStr">
        <is>
          <t>INT (Signed16)</t>
        </is>
      </c>
      <c r="J81" s="65" t="inlineStr">
        <is>
          <t>0.1 Hz</t>
        </is>
      </c>
      <c r="K81" s="66" t="n"/>
      <c r="L81" s="65" t="inlineStr">
        <is>
          <t>-3276.7 Hz ... 3276.7 Hz</t>
        </is>
      </c>
      <c r="M81" s="66" t="n"/>
      <c r="N81" s="68" t="n"/>
    </row>
    <row customFormat="1" r="82" s="60">
      <c r="A82" s="64" t="inlineStr">
        <is>
          <t>ULN0</t>
        </is>
      </c>
      <c r="B82" s="65" t="inlineStr">
        <is>
          <t>Mains voltage</t>
        </is>
      </c>
      <c r="C82" s="65" t="inlineStr">
        <is>
          <t>16#9B78 = 39800</t>
        </is>
      </c>
      <c r="D82" s="66" t="n"/>
      <c r="E82" s="66" t="n"/>
      <c r="F82" s="66" t="n"/>
      <c r="G82" s="65" t="inlineStr">
        <is>
          <t>History parameters</t>
        </is>
      </c>
      <c r="H82" s="65" t="inlineStr">
        <is>
          <t>R</t>
        </is>
      </c>
      <c r="I82" s="65" t="inlineStr">
        <is>
          <t>UINT (Unsigned16)</t>
        </is>
      </c>
      <c r="J82" s="65" t="inlineStr">
        <is>
          <t>Refer to programming manual</t>
        </is>
      </c>
      <c r="K82" s="66" t="n"/>
      <c r="L82" s="65" t="inlineStr">
        <is>
          <t>0 ... 65535</t>
        </is>
      </c>
      <c r="M82" s="66" t="n"/>
      <c r="N82" s="68" t="n"/>
    </row>
    <row customFormat="1" r="83" s="60">
      <c r="A83" s="64" t="inlineStr">
        <is>
          <t>ILN0</t>
        </is>
      </c>
      <c r="B83" s="65" t="inlineStr">
        <is>
          <t>Mains current</t>
        </is>
      </c>
      <c r="C83" s="65" t="inlineStr">
        <is>
          <t>16#9BB4 = 39860</t>
        </is>
      </c>
      <c r="D83" s="66" t="n"/>
      <c r="E83" s="66" t="n"/>
      <c r="F83" s="66" t="n"/>
      <c r="G83" s="65" t="inlineStr">
        <is>
          <t>History parameters</t>
        </is>
      </c>
      <c r="H83" s="65" t="inlineStr">
        <is>
          <t>R</t>
        </is>
      </c>
      <c r="I83" s="65" t="inlineStr">
        <is>
          <t>INT (Signed16)</t>
        </is>
      </c>
      <c r="J83" s="65" t="inlineStr">
        <is>
          <t>Refer to programming manual</t>
        </is>
      </c>
      <c r="K83" s="66" t="n"/>
      <c r="L83" s="65" t="inlineStr">
        <is>
          <t>-32767 ... 32767</t>
        </is>
      </c>
      <c r="M83" s="66" t="n"/>
      <c r="N83" s="68" t="n"/>
    </row>
    <row customFormat="1" r="84" s="60">
      <c r="A84" s="64" t="inlineStr">
        <is>
          <t>DP1</t>
        </is>
      </c>
      <c r="B84" s="65" t="inlineStr">
        <is>
          <t>Fault code on fault n-1</t>
        </is>
      </c>
      <c r="C84" s="65" t="inlineStr">
        <is>
          <t>16#1C21 = 7201</t>
        </is>
      </c>
      <c r="D84" s="65" t="inlineStr">
        <is>
          <t>16#202A/2</t>
        </is>
      </c>
      <c r="E84" s="65" t="inlineStr">
        <is>
          <t>16#85/01/02 = 133/01/02</t>
        </is>
      </c>
      <c r="F84" s="67" t="inlineStr">
        <is>
          <t>LFT</t>
        </is>
      </c>
      <c r="G84" s="65" t="inlineStr">
        <is>
          <t>History parameters</t>
        </is>
      </c>
      <c r="H84" s="65" t="inlineStr">
        <is>
          <t>R</t>
        </is>
      </c>
      <c r="I84" s="65" t="inlineStr">
        <is>
          <t>WORD (Enumeration)</t>
        </is>
      </c>
      <c r="J84" s="65" t="inlineStr">
        <is>
          <t>-</t>
        </is>
      </c>
      <c r="K84" s="66" t="n"/>
      <c r="L84" s="66" t="n"/>
      <c r="M84" s="66" t="n"/>
      <c r="N84" s="68" t="n"/>
    </row>
    <row customFormat="1" r="85" s="60">
      <c r="A85" s="64" t="inlineStr">
        <is>
          <t>ULP1</t>
        </is>
      </c>
      <c r="B85" s="65" t="inlineStr">
        <is>
          <t>DC bus voltage</t>
        </is>
      </c>
      <c r="C85" s="65" t="inlineStr">
        <is>
          <t>16#1C67 = 7271</t>
        </is>
      </c>
      <c r="D85" s="65" t="inlineStr">
        <is>
          <t>16#202A/48</t>
        </is>
      </c>
      <c r="E85" s="65" t="inlineStr">
        <is>
          <t>16#85/01/48 = 133/01/72</t>
        </is>
      </c>
      <c r="F85" s="66" t="n"/>
      <c r="G85" s="65" t="inlineStr">
        <is>
          <t>History parameters</t>
        </is>
      </c>
      <c r="H85" s="65" t="inlineStr">
        <is>
          <t>R</t>
        </is>
      </c>
      <c r="I85" s="65" t="inlineStr">
        <is>
          <t>UINT (Unsigned16)</t>
        </is>
      </c>
      <c r="J85" s="65" t="inlineStr">
        <is>
          <t>Refer to programming manual</t>
        </is>
      </c>
      <c r="K85" s="66" t="n"/>
      <c r="L85" s="65" t="inlineStr">
        <is>
          <t>0 ... 65535</t>
        </is>
      </c>
      <c r="M85" s="65" t="inlineStr">
        <is>
          <t>[DC bus voltage] (ULP1)</t>
        </is>
      </c>
      <c r="N85" s="69" t="inlineStr">
        <is>
          <t>[None] (DP1)</t>
        </is>
      </c>
    </row>
    <row customFormat="1" r="86" s="60">
      <c r="A86" s="64" t="inlineStr">
        <is>
          <t>LCP1</t>
        </is>
      </c>
      <c r="B86" s="65" t="inlineStr">
        <is>
          <t>Motor current</t>
        </is>
      </c>
      <c r="C86" s="65" t="inlineStr">
        <is>
          <t>16#1C49 = 7241</t>
        </is>
      </c>
      <c r="D86" s="65" t="inlineStr">
        <is>
          <t>16#202A/2A</t>
        </is>
      </c>
      <c r="E86" s="65" t="inlineStr">
        <is>
          <t>16#85/01/2A = 133/01/42</t>
        </is>
      </c>
      <c r="F86" s="66" t="n"/>
      <c r="G86" s="65" t="inlineStr">
        <is>
          <t>History parameters</t>
        </is>
      </c>
      <c r="H86" s="65" t="inlineStr">
        <is>
          <t>R</t>
        </is>
      </c>
      <c r="I86" s="65" t="inlineStr">
        <is>
          <t>INT (Signed16)</t>
        </is>
      </c>
      <c r="J86" s="65" t="inlineStr">
        <is>
          <t>Refer to programming manual</t>
        </is>
      </c>
      <c r="K86" s="66" t="n"/>
      <c r="L86" s="65" t="inlineStr">
        <is>
          <t>-32767 ... 32767</t>
        </is>
      </c>
      <c r="M86" s="65" t="inlineStr">
        <is>
          <t>[Motor current] (LCP1)</t>
        </is>
      </c>
      <c r="N86" s="69" t="inlineStr">
        <is>
          <t>[None] (DP1)</t>
        </is>
      </c>
    </row>
    <row customFormat="1" r="87" s="60">
      <c r="A87" s="64" t="inlineStr">
        <is>
          <t>RFP1</t>
        </is>
      </c>
      <c r="B87" s="65" t="inlineStr">
        <is>
          <t>Output frequency</t>
        </is>
      </c>
      <c r="C87" s="65" t="inlineStr">
        <is>
          <t>16#1C53 = 7251</t>
        </is>
      </c>
      <c r="D87" s="65" t="inlineStr">
        <is>
          <t>16#202A/34</t>
        </is>
      </c>
      <c r="E87" s="65" t="inlineStr">
        <is>
          <t>16#85/01/34 = 133/01/52</t>
        </is>
      </c>
      <c r="F87" s="66" t="n"/>
      <c r="G87" s="65" t="inlineStr">
        <is>
          <t>History parameters</t>
        </is>
      </c>
      <c r="H87" s="65" t="inlineStr">
        <is>
          <t>R</t>
        </is>
      </c>
      <c r="I87" s="65" t="inlineStr">
        <is>
          <t>INT (Signed16)</t>
        </is>
      </c>
      <c r="J87" s="65" t="inlineStr">
        <is>
          <t>0.1 Hz</t>
        </is>
      </c>
      <c r="K87" s="66" t="n"/>
      <c r="L87" s="65" t="inlineStr">
        <is>
          <t>-3276.7 Hz ... 3276.7 Hz</t>
        </is>
      </c>
      <c r="M87" s="65" t="inlineStr">
        <is>
          <t>[Output frequency] (RFP1)</t>
        </is>
      </c>
      <c r="N87" s="69" t="inlineStr">
        <is>
          <t>[None] (DP1)</t>
        </is>
      </c>
    </row>
    <row customFormat="1" r="88" s="60">
      <c r="A88" s="64" t="inlineStr">
        <is>
          <t>THP1</t>
        </is>
      </c>
      <c r="B88" s="65" t="inlineStr">
        <is>
          <t>Motor thermal state</t>
        </is>
      </c>
      <c r="C88" s="65" t="inlineStr">
        <is>
          <t>16#1C71 = 7281</t>
        </is>
      </c>
      <c r="D88" s="65" t="inlineStr">
        <is>
          <t>16#202A/52</t>
        </is>
      </c>
      <c r="E88" s="65" t="inlineStr">
        <is>
          <t>16#85/01/52 = 133/01/82</t>
        </is>
      </c>
      <c r="F88" s="66" t="n"/>
      <c r="G88" s="65" t="inlineStr">
        <is>
          <t>History parameters</t>
        </is>
      </c>
      <c r="H88" s="65" t="inlineStr">
        <is>
          <t>R</t>
        </is>
      </c>
      <c r="I88" s="65" t="inlineStr">
        <is>
          <t>UINT (Unsigned16)</t>
        </is>
      </c>
      <c r="J88" s="65" t="inlineStr">
        <is>
          <t>1 %</t>
        </is>
      </c>
      <c r="K88" s="66" t="n"/>
      <c r="L88" s="65" t="inlineStr">
        <is>
          <t>0 % ... 65535 %</t>
        </is>
      </c>
      <c r="M88" s="65" t="inlineStr">
        <is>
          <t>[Motor therm state] (THP1)</t>
        </is>
      </c>
      <c r="N88" s="69" t="inlineStr">
        <is>
          <t>[None] (DP1)</t>
        </is>
      </c>
    </row>
    <row customFormat="1" r="89" s="60">
      <c r="A89" s="64" t="inlineStr">
        <is>
          <t>EP1</t>
        </is>
      </c>
      <c r="B89" s="65" t="inlineStr">
        <is>
          <t>Status of last error 1</t>
        </is>
      </c>
      <c r="C89" s="65" t="inlineStr">
        <is>
          <t>16#1C2B = 7211</t>
        </is>
      </c>
      <c r="D89" s="65" t="inlineStr">
        <is>
          <t>16#202A/C</t>
        </is>
      </c>
      <c r="E89" s="65" t="inlineStr">
        <is>
          <t>16#85/01/0C = 133/01/12</t>
        </is>
      </c>
      <c r="F89" s="66" t="n"/>
      <c r="G89" s="65" t="inlineStr">
        <is>
          <t>History parameters</t>
        </is>
      </c>
      <c r="H89" s="65" t="inlineStr">
        <is>
          <t>R</t>
        </is>
      </c>
      <c r="I89" s="67" t="inlineStr">
        <is>
          <t>WORD (BitString16)</t>
        </is>
      </c>
      <c r="J89" s="65" t="inlineStr">
        <is>
          <t>-</t>
        </is>
      </c>
      <c r="K89" s="66" t="n"/>
      <c r="L89" s="66" t="n"/>
      <c r="M89" s="65" t="inlineStr">
        <is>
          <t>[Last Error 1 Status] (EP1)</t>
        </is>
      </c>
      <c r="N89" s="69" t="inlineStr">
        <is>
          <t>[None] (DP1)</t>
        </is>
      </c>
    </row>
    <row customFormat="1" r="90" s="60">
      <c r="A90" s="64" t="inlineStr">
        <is>
          <t>IP1</t>
        </is>
      </c>
      <c r="B90" s="65" t="inlineStr">
        <is>
          <t>ETI state word</t>
        </is>
      </c>
      <c r="C90" s="65" t="inlineStr">
        <is>
          <t>16#1C35 = 7221</t>
        </is>
      </c>
      <c r="D90" s="65" t="inlineStr">
        <is>
          <t>16#202A/16</t>
        </is>
      </c>
      <c r="E90" s="65" t="inlineStr">
        <is>
          <t>16#85/01/16 = 133/01/22</t>
        </is>
      </c>
      <c r="F90" s="66" t="n"/>
      <c r="G90" s="65" t="inlineStr">
        <is>
          <t>History parameters</t>
        </is>
      </c>
      <c r="H90" s="65" t="inlineStr">
        <is>
          <t>R</t>
        </is>
      </c>
      <c r="I90" s="67" t="inlineStr">
        <is>
          <t>WORD (BitString16)</t>
        </is>
      </c>
      <c r="J90" s="65" t="inlineStr">
        <is>
          <t>-</t>
        </is>
      </c>
      <c r="K90" s="66" t="n"/>
      <c r="L90" s="66" t="n"/>
      <c r="M90" s="65" t="inlineStr">
        <is>
          <t>[ETI state word] (IP1)</t>
        </is>
      </c>
      <c r="N90" s="69" t="inlineStr">
        <is>
          <t>[None] (DP1)</t>
        </is>
      </c>
    </row>
    <row customFormat="1" r="91" s="60">
      <c r="A91" s="64" t="inlineStr">
        <is>
          <t>CMP1</t>
        </is>
      </c>
      <c r="B91" s="65" t="inlineStr">
        <is>
          <t>Cmd word</t>
        </is>
      </c>
      <c r="C91" s="65" t="inlineStr">
        <is>
          <t>16#1C3F = 7231</t>
        </is>
      </c>
      <c r="D91" s="65" t="inlineStr">
        <is>
          <t>16#202A/20</t>
        </is>
      </c>
      <c r="E91" s="65" t="inlineStr">
        <is>
          <t>16#85/01/20 = 133/01/32</t>
        </is>
      </c>
      <c r="F91" s="66" t="n"/>
      <c r="G91" s="65" t="inlineStr">
        <is>
          <t>History parameters</t>
        </is>
      </c>
      <c r="H91" s="65" t="inlineStr">
        <is>
          <t>R</t>
        </is>
      </c>
      <c r="I91" s="67" t="inlineStr">
        <is>
          <t>WORD (BitString16)</t>
        </is>
      </c>
      <c r="J91" s="65" t="inlineStr">
        <is>
          <t>-</t>
        </is>
      </c>
      <c r="K91" s="66" t="n"/>
      <c r="L91" s="66" t="n"/>
      <c r="M91" s="65" t="inlineStr">
        <is>
          <t>[Cmd word] (CMP1)</t>
        </is>
      </c>
      <c r="N91" s="69" t="inlineStr">
        <is>
          <t>[None] (DP1)</t>
        </is>
      </c>
    </row>
    <row customFormat="1" r="92" s="60">
      <c r="A92" s="64" t="inlineStr">
        <is>
          <t>DCC1</t>
        </is>
      </c>
      <c r="B92" s="65" t="inlineStr">
        <is>
          <t>Command channel</t>
        </is>
      </c>
      <c r="C92" s="65" t="inlineStr">
        <is>
          <t>16#FB2D = 64301</t>
        </is>
      </c>
      <c r="D92" s="66" t="n"/>
      <c r="E92" s="66" t="n"/>
      <c r="F92" s="67" t="inlineStr">
        <is>
          <t>CNL</t>
        </is>
      </c>
      <c r="G92" s="65" t="inlineStr">
        <is>
          <t>History parameters</t>
        </is>
      </c>
      <c r="H92" s="65" t="inlineStr">
        <is>
          <t>R</t>
        </is>
      </c>
      <c r="I92" s="65" t="inlineStr">
        <is>
          <t>WORD (Enumeration)</t>
        </is>
      </c>
      <c r="J92" s="65" t="inlineStr">
        <is>
          <t>-</t>
        </is>
      </c>
      <c r="K92" s="66" t="n"/>
      <c r="L92" s="66" t="n"/>
      <c r="M92" s="65" t="inlineStr">
        <is>
          <t>[Command Channel] (DCC1)</t>
        </is>
      </c>
      <c r="N92" s="69" t="inlineStr">
        <is>
          <t>[None] (DP1)</t>
        </is>
      </c>
    </row>
    <row customFormat="1" r="93" s="60">
      <c r="A93" s="64" t="inlineStr">
        <is>
          <t>DRC1</t>
        </is>
      </c>
      <c r="B93" s="65" t="inlineStr">
        <is>
          <t>Channel for reference frequency</t>
        </is>
      </c>
      <c r="C93" s="65" t="inlineStr">
        <is>
          <t>16#FB37 = 64311</t>
        </is>
      </c>
      <c r="D93" s="66" t="n"/>
      <c r="E93" s="66" t="n"/>
      <c r="F93" s="67" t="inlineStr">
        <is>
          <t>CNL</t>
        </is>
      </c>
      <c r="G93" s="65" t="inlineStr">
        <is>
          <t>History parameters</t>
        </is>
      </c>
      <c r="H93" s="65" t="inlineStr">
        <is>
          <t>R</t>
        </is>
      </c>
      <c r="I93" s="65" t="inlineStr">
        <is>
          <t>WORD (Enumeration)</t>
        </is>
      </c>
      <c r="J93" s="65" t="inlineStr">
        <is>
          <t>-</t>
        </is>
      </c>
      <c r="K93" s="66" t="n"/>
      <c r="L93" s="66" t="n"/>
      <c r="M93" s="65" t="inlineStr">
        <is>
          <t>[Ref Freq Channel] (DRC1)</t>
        </is>
      </c>
      <c r="N93" s="69" t="inlineStr">
        <is>
          <t>[None] (DP1)</t>
        </is>
      </c>
    </row>
    <row customFormat="1" r="94" s="60">
      <c r="A94" s="64" t="inlineStr">
        <is>
          <t>CRP1</t>
        </is>
      </c>
      <c r="B94" s="65" t="inlineStr">
        <is>
          <t>Active channels on fault n-1</t>
        </is>
      </c>
      <c r="C94" s="65" t="inlineStr">
        <is>
          <t>16#1C7B = 7291</t>
        </is>
      </c>
      <c r="D94" s="65" t="inlineStr">
        <is>
          <t>16#202A/5C</t>
        </is>
      </c>
      <c r="E94" s="65" t="inlineStr">
        <is>
          <t>16#85/01/5C = 133/01/92</t>
        </is>
      </c>
      <c r="F94" s="66" t="n"/>
      <c r="G94" s="65" t="inlineStr">
        <is>
          <t>History parameters</t>
        </is>
      </c>
      <c r="H94" s="65" t="inlineStr">
        <is>
          <t>R</t>
        </is>
      </c>
      <c r="I94" s="67" t="inlineStr">
        <is>
          <t>WORD (BitString16)</t>
        </is>
      </c>
      <c r="J94" s="65" t="inlineStr">
        <is>
          <t>-</t>
        </is>
      </c>
      <c r="K94" s="66" t="n"/>
      <c r="L94" s="66" t="n"/>
      <c r="M94" s="66" t="n"/>
      <c r="N94" s="68" t="n"/>
    </row>
    <row customFormat="1" r="95" s="60">
      <c r="A95" s="64" t="inlineStr">
        <is>
          <t>RTP1</t>
        </is>
      </c>
      <c r="B95" s="65" t="inlineStr">
        <is>
          <t>Elapsed time</t>
        </is>
      </c>
      <c r="C95" s="65" t="inlineStr">
        <is>
          <t>16#1C5D = 7261</t>
        </is>
      </c>
      <c r="D95" s="65" t="inlineStr">
        <is>
          <t>16#202A/3E</t>
        </is>
      </c>
      <c r="E95" s="65" t="inlineStr">
        <is>
          <t>16#85/01/3E = 133/01/62</t>
        </is>
      </c>
      <c r="F95" s="66" t="n"/>
      <c r="G95" s="65" t="inlineStr">
        <is>
          <t>History parameters</t>
        </is>
      </c>
      <c r="H95" s="65" t="inlineStr">
        <is>
          <t>R</t>
        </is>
      </c>
      <c r="I95" s="65" t="inlineStr">
        <is>
          <t>UINT (Unsigned16)</t>
        </is>
      </c>
      <c r="J95" s="65" t="inlineStr">
        <is>
          <t>1 h</t>
        </is>
      </c>
      <c r="K95" s="66" t="n"/>
      <c r="L95" s="65" t="inlineStr">
        <is>
          <t>0 h ... 65535 h</t>
        </is>
      </c>
      <c r="M95" s="65" t="inlineStr">
        <is>
          <t>[Elapsed time] (RTP1)</t>
        </is>
      </c>
      <c r="N95" s="69" t="inlineStr">
        <is>
          <t>[None] (DP1)</t>
        </is>
      </c>
    </row>
    <row customFormat="1" r="96" s="60">
      <c r="A96" s="64" t="inlineStr">
        <is>
          <t>OTP1</t>
        </is>
      </c>
      <c r="B96" s="65" t="inlineStr">
        <is>
          <t xml:space="preserve">Motor torque </t>
        </is>
      </c>
      <c r="C96" s="65" t="inlineStr">
        <is>
          <t>16#1CA3 = 7331</t>
        </is>
      </c>
      <c r="D96" s="65" t="inlineStr">
        <is>
          <t>16#202B/20</t>
        </is>
      </c>
      <c r="E96" s="65" t="inlineStr">
        <is>
          <t>16#85/01/84 = 133/01/132</t>
        </is>
      </c>
      <c r="F96" s="66" t="n"/>
      <c r="G96" s="65" t="inlineStr">
        <is>
          <t>History parameters</t>
        </is>
      </c>
      <c r="H96" s="65" t="inlineStr">
        <is>
          <t>R</t>
        </is>
      </c>
      <c r="I96" s="65" t="inlineStr">
        <is>
          <t>INT (Signed16)</t>
        </is>
      </c>
      <c r="J96" s="65" t="inlineStr">
        <is>
          <t>0.1 %</t>
        </is>
      </c>
      <c r="K96" s="66" t="n"/>
      <c r="L96" s="65" t="inlineStr">
        <is>
          <t>-3276.7 % ... 3276.7 %</t>
        </is>
      </c>
      <c r="M96" s="65" t="inlineStr">
        <is>
          <t>[Motor Torque ] (OTP1)</t>
        </is>
      </c>
      <c r="N96" s="69" t="inlineStr">
        <is>
          <t>[None] (DP1)</t>
        </is>
      </c>
    </row>
    <row customFormat="1" r="97" s="60">
      <c r="A97" s="64" t="inlineStr">
        <is>
          <t>CS11</t>
        </is>
      </c>
      <c r="B97" s="65" t="inlineStr">
        <is>
          <t>Cabinet status 1</t>
        </is>
      </c>
      <c r="C97" s="65" t="inlineStr">
        <is>
          <t>16#1EB5 = 7861</t>
        </is>
      </c>
      <c r="D97" s="65" t="inlineStr">
        <is>
          <t>16#2030/3E</t>
        </is>
      </c>
      <c r="E97" s="65" t="inlineStr">
        <is>
          <t>16#88/01/3E = 136/01/62</t>
        </is>
      </c>
      <c r="F97" s="66" t="n"/>
      <c r="G97" s="65" t="inlineStr">
        <is>
          <t>History parameters</t>
        </is>
      </c>
      <c r="H97" s="65" t="inlineStr">
        <is>
          <t>R</t>
        </is>
      </c>
      <c r="I97" s="65" t="inlineStr">
        <is>
          <t>WORD (BitString16)</t>
        </is>
      </c>
      <c r="J97" s="65" t="inlineStr">
        <is>
          <t>-</t>
        </is>
      </c>
      <c r="K97" s="66" t="n"/>
      <c r="L97" s="66" t="n"/>
      <c r="M97" s="65" t="inlineStr">
        <is>
          <t>[Cab status 1] (CS11)</t>
        </is>
      </c>
      <c r="N97" s="69" t="inlineStr">
        <is>
          <t>[None] (DP1)</t>
        </is>
      </c>
    </row>
    <row customFormat="1" r="98" s="60">
      <c r="A98" s="64" t="inlineStr">
        <is>
          <t>CS21</t>
        </is>
      </c>
      <c r="B98" s="65" t="inlineStr">
        <is>
          <t>Cabinet status 2</t>
        </is>
      </c>
      <c r="C98" s="65" t="inlineStr">
        <is>
          <t>16#1EC9 = 7881</t>
        </is>
      </c>
      <c r="D98" s="65" t="inlineStr">
        <is>
          <t>16#2030/52</t>
        </is>
      </c>
      <c r="E98" s="65" t="inlineStr">
        <is>
          <t>16#88/01/52 = 136/01/82</t>
        </is>
      </c>
      <c r="F98" s="66" t="n"/>
      <c r="G98" s="65" t="inlineStr">
        <is>
          <t>History parameters</t>
        </is>
      </c>
      <c r="H98" s="65" t="inlineStr">
        <is>
          <t>R</t>
        </is>
      </c>
      <c r="I98" s="65" t="inlineStr">
        <is>
          <t>WORD (BitString16)</t>
        </is>
      </c>
      <c r="J98" s="65" t="inlineStr">
        <is>
          <t>-</t>
        </is>
      </c>
      <c r="K98" s="66" t="n"/>
      <c r="L98" s="66" t="n"/>
      <c r="M98" s="65" t="inlineStr">
        <is>
          <t>[Cab status 2] (CS21)</t>
        </is>
      </c>
      <c r="N98" s="69" t="inlineStr">
        <is>
          <t>[None] (DP1)</t>
        </is>
      </c>
    </row>
    <row customFormat="1" r="99" s="60">
      <c r="A99" s="64" t="inlineStr">
        <is>
          <t>TTS1</t>
        </is>
      </c>
      <c r="B99" s="65" t="inlineStr">
        <is>
          <t>Thermal transformer</t>
        </is>
      </c>
      <c r="C99" s="65" t="inlineStr">
        <is>
          <t>16#1EDD = 7901</t>
        </is>
      </c>
      <c r="D99" s="65" t="inlineStr">
        <is>
          <t>16#2031/2</t>
        </is>
      </c>
      <c r="E99" s="65" t="inlineStr">
        <is>
          <t>16#88/01/66 = 136/01/102</t>
        </is>
      </c>
      <c r="F99" s="66" t="n"/>
      <c r="G99" s="65" t="inlineStr">
        <is>
          <t>History parameters</t>
        </is>
      </c>
      <c r="H99" s="65" t="inlineStr">
        <is>
          <t>R</t>
        </is>
      </c>
      <c r="I99" s="65" t="inlineStr">
        <is>
          <t>INT (Signed16)</t>
        </is>
      </c>
      <c r="J99" s="65" t="inlineStr">
        <is>
          <t>1 °C</t>
        </is>
      </c>
      <c r="K99" s="66" t="n"/>
      <c r="L99" s="65" t="inlineStr">
        <is>
          <t>-32003 °C ... 32000 °C</t>
        </is>
      </c>
      <c r="M99" s="65" t="inlineStr">
        <is>
          <t>[Thermal transformer] (TTS1)</t>
        </is>
      </c>
      <c r="N99" s="69" t="inlineStr">
        <is>
          <t>[None] (DP1)</t>
        </is>
      </c>
    </row>
    <row customFormat="1" r="100" s="60">
      <c r="A100" s="64" t="inlineStr">
        <is>
          <t>FRP1</t>
        </is>
      </c>
      <c r="B100" s="65" t="inlineStr">
        <is>
          <t>Reference frequency</t>
        </is>
      </c>
      <c r="C100" s="65" t="inlineStr">
        <is>
          <t>16#1EF1 = 7921</t>
        </is>
      </c>
      <c r="D100" s="65" t="inlineStr">
        <is>
          <t>16#2031/16</t>
        </is>
      </c>
      <c r="E100" s="65" t="inlineStr">
        <is>
          <t>16#88/01/7A = 136/01/122</t>
        </is>
      </c>
      <c r="F100" s="66" t="n"/>
      <c r="G100" s="65" t="inlineStr">
        <is>
          <t>History parameters</t>
        </is>
      </c>
      <c r="H100" s="65" t="inlineStr">
        <is>
          <t>R</t>
        </is>
      </c>
      <c r="I100" s="65" t="inlineStr">
        <is>
          <t>INT (Signed16)</t>
        </is>
      </c>
      <c r="J100" s="65" t="inlineStr">
        <is>
          <t>0.1 Hz</t>
        </is>
      </c>
      <c r="K100" s="66" t="n"/>
      <c r="L100" s="65" t="inlineStr">
        <is>
          <t>-3276.7 Hz ... 3276.7 Hz</t>
        </is>
      </c>
      <c r="M100" s="65" t="inlineStr">
        <is>
          <t>[Reference Frequency] (FRP1)</t>
        </is>
      </c>
      <c r="N100" s="69" t="inlineStr">
        <is>
          <t>[None] (DP1)</t>
        </is>
      </c>
    </row>
    <row customFormat="1" r="101" s="60">
      <c r="A101" s="64" t="inlineStr">
        <is>
          <t>ULN1</t>
        </is>
      </c>
      <c r="B101" s="65" t="inlineStr">
        <is>
          <t>Mains voltage</t>
        </is>
      </c>
      <c r="C101" s="65" t="inlineStr">
        <is>
          <t>16#9B79 = 39801</t>
        </is>
      </c>
      <c r="D101" s="66" t="n"/>
      <c r="E101" s="66" t="n"/>
      <c r="F101" s="66" t="n"/>
      <c r="G101" s="65" t="inlineStr">
        <is>
          <t>History parameters</t>
        </is>
      </c>
      <c r="H101" s="65" t="inlineStr">
        <is>
          <t>R</t>
        </is>
      </c>
      <c r="I101" s="65" t="inlineStr">
        <is>
          <t>UINT (Unsigned16)</t>
        </is>
      </c>
      <c r="J101" s="65" t="inlineStr">
        <is>
          <t>Refer to programming manual</t>
        </is>
      </c>
      <c r="K101" s="66" t="n"/>
      <c r="L101" s="65" t="inlineStr">
        <is>
          <t>0 ... 65535</t>
        </is>
      </c>
      <c r="M101" s="65" t="inlineStr">
        <is>
          <t>[Mains Voltage] (ULN1)</t>
        </is>
      </c>
      <c r="N101" s="69" t="inlineStr">
        <is>
          <t>[None] (DP1)</t>
        </is>
      </c>
    </row>
    <row customFormat="1" r="102" s="60">
      <c r="A102" s="64" t="inlineStr">
        <is>
          <t>ILN1</t>
        </is>
      </c>
      <c r="B102" s="65" t="inlineStr">
        <is>
          <t>Mains current</t>
        </is>
      </c>
      <c r="C102" s="65" t="inlineStr">
        <is>
          <t>16#9BB5 = 39861</t>
        </is>
      </c>
      <c r="D102" s="66" t="n"/>
      <c r="E102" s="66" t="n"/>
      <c r="F102" s="66" t="n"/>
      <c r="G102" s="65" t="inlineStr">
        <is>
          <t>History parameters</t>
        </is>
      </c>
      <c r="H102" s="65" t="inlineStr">
        <is>
          <t>R</t>
        </is>
      </c>
      <c r="I102" s="65" t="inlineStr">
        <is>
          <t>INT (Signed16)</t>
        </is>
      </c>
      <c r="J102" s="65" t="inlineStr">
        <is>
          <t>Refer to programming manual</t>
        </is>
      </c>
      <c r="K102" s="66" t="n"/>
      <c r="L102" s="65" t="inlineStr">
        <is>
          <t>-32767 ... 32767</t>
        </is>
      </c>
      <c r="M102" s="65" t="inlineStr">
        <is>
          <t>[Mains Current] (ILN1)</t>
        </is>
      </c>
      <c r="N102" s="69" t="inlineStr">
        <is>
          <t>[None] (DP1)</t>
        </is>
      </c>
    </row>
    <row customFormat="1" r="103" s="60">
      <c r="A103" s="64" t="inlineStr">
        <is>
          <t>DP2</t>
        </is>
      </c>
      <c r="B103" s="65" t="inlineStr">
        <is>
          <t>Fault code on fault n-2</t>
        </is>
      </c>
      <c r="C103" s="65" t="inlineStr">
        <is>
          <t>16#1C22 = 7202</t>
        </is>
      </c>
      <c r="D103" s="65" t="inlineStr">
        <is>
          <t>16#202A/3</t>
        </is>
      </c>
      <c r="E103" s="65" t="inlineStr">
        <is>
          <t>16#85/01/03 = 133/01/03</t>
        </is>
      </c>
      <c r="F103" s="67" t="inlineStr">
        <is>
          <t>LFT</t>
        </is>
      </c>
      <c r="G103" s="65" t="inlineStr">
        <is>
          <t>History parameters</t>
        </is>
      </c>
      <c r="H103" s="65" t="inlineStr">
        <is>
          <t>R</t>
        </is>
      </c>
      <c r="I103" s="65" t="inlineStr">
        <is>
          <t>WORD (Enumeration)</t>
        </is>
      </c>
      <c r="J103" s="65" t="inlineStr">
        <is>
          <t>-</t>
        </is>
      </c>
      <c r="K103" s="66" t="n"/>
      <c r="L103" s="66" t="n"/>
      <c r="M103" s="66" t="n"/>
      <c r="N103" s="68" t="n"/>
    </row>
    <row customFormat="1" r="104" s="60">
      <c r="A104" s="64" t="inlineStr">
        <is>
          <t>ULP2</t>
        </is>
      </c>
      <c r="B104" s="65" t="inlineStr">
        <is>
          <t>DC bus voltage</t>
        </is>
      </c>
      <c r="C104" s="65" t="inlineStr">
        <is>
          <t>16#1C68 = 7272</t>
        </is>
      </c>
      <c r="D104" s="65" t="inlineStr">
        <is>
          <t>16#202A/49</t>
        </is>
      </c>
      <c r="E104" s="65" t="inlineStr">
        <is>
          <t>16#85/01/49 = 133/01/73</t>
        </is>
      </c>
      <c r="F104" s="66" t="n"/>
      <c r="G104" s="65" t="inlineStr">
        <is>
          <t>History parameters</t>
        </is>
      </c>
      <c r="H104" s="65" t="inlineStr">
        <is>
          <t>R</t>
        </is>
      </c>
      <c r="I104" s="65" t="inlineStr">
        <is>
          <t>UINT (Unsigned16)</t>
        </is>
      </c>
      <c r="J104" s="65" t="inlineStr">
        <is>
          <t>Refer to programming manual</t>
        </is>
      </c>
      <c r="K104" s="66" t="n"/>
      <c r="L104" s="65" t="inlineStr">
        <is>
          <t>0 ... 65535</t>
        </is>
      </c>
      <c r="M104" s="65" t="inlineStr">
        <is>
          <t>[DC bus voltage] (ULP2)</t>
        </is>
      </c>
      <c r="N104" s="69" t="inlineStr">
        <is>
          <t>[None] (DP2)</t>
        </is>
      </c>
    </row>
    <row customFormat="1" r="105" s="60">
      <c r="A105" s="64" t="inlineStr">
        <is>
          <t>LCP2</t>
        </is>
      </c>
      <c r="B105" s="65" t="inlineStr">
        <is>
          <t>Motor current</t>
        </is>
      </c>
      <c r="C105" s="65" t="inlineStr">
        <is>
          <t>16#1C4A = 7242</t>
        </is>
      </c>
      <c r="D105" s="65" t="inlineStr">
        <is>
          <t>16#202A/2B</t>
        </is>
      </c>
      <c r="E105" s="65" t="inlineStr">
        <is>
          <t>16#85/01/2B = 133/01/43</t>
        </is>
      </c>
      <c r="F105" s="66" t="n"/>
      <c r="G105" s="65" t="inlineStr">
        <is>
          <t>History parameters</t>
        </is>
      </c>
      <c r="H105" s="65" t="inlineStr">
        <is>
          <t>R</t>
        </is>
      </c>
      <c r="I105" s="65" t="inlineStr">
        <is>
          <t>INT (Signed16)</t>
        </is>
      </c>
      <c r="J105" s="65" t="inlineStr">
        <is>
          <t>Refer to programming manual</t>
        </is>
      </c>
      <c r="K105" s="66" t="n"/>
      <c r="L105" s="65" t="inlineStr">
        <is>
          <t>-32767 ... 32767</t>
        </is>
      </c>
      <c r="M105" s="65" t="inlineStr">
        <is>
          <t>[Motor current] (LCP2)</t>
        </is>
      </c>
      <c r="N105" s="69" t="inlineStr">
        <is>
          <t>[None] (DP2)</t>
        </is>
      </c>
    </row>
    <row customFormat="1" r="106" s="60">
      <c r="A106" s="64" t="inlineStr">
        <is>
          <t>RFP2</t>
        </is>
      </c>
      <c r="B106" s="65" t="inlineStr">
        <is>
          <t>Output frequency</t>
        </is>
      </c>
      <c r="C106" s="65" t="inlineStr">
        <is>
          <t>16#1C54 = 7252</t>
        </is>
      </c>
      <c r="D106" s="65" t="inlineStr">
        <is>
          <t>16#202A/35</t>
        </is>
      </c>
      <c r="E106" s="65" t="inlineStr">
        <is>
          <t>16#85/01/35 = 133/01/53</t>
        </is>
      </c>
      <c r="F106" s="66" t="n"/>
      <c r="G106" s="65" t="inlineStr">
        <is>
          <t>History parameters</t>
        </is>
      </c>
      <c r="H106" s="65" t="inlineStr">
        <is>
          <t>R</t>
        </is>
      </c>
      <c r="I106" s="65" t="inlineStr">
        <is>
          <t>INT (Signed16)</t>
        </is>
      </c>
      <c r="J106" s="65" t="inlineStr">
        <is>
          <t>0.1 Hz</t>
        </is>
      </c>
      <c r="K106" s="66" t="n"/>
      <c r="L106" s="65" t="inlineStr">
        <is>
          <t>-3276.7 Hz ... 3276.7 Hz</t>
        </is>
      </c>
      <c r="M106" s="65" t="inlineStr">
        <is>
          <t>[Output frequency] (RFP2)</t>
        </is>
      </c>
      <c r="N106" s="69" t="inlineStr">
        <is>
          <t>[None] (DP2)</t>
        </is>
      </c>
    </row>
    <row customFormat="1" r="107" s="60">
      <c r="A107" s="64" t="inlineStr">
        <is>
          <t>THP2</t>
        </is>
      </c>
      <c r="B107" s="65" t="inlineStr">
        <is>
          <t>Motor thermal state</t>
        </is>
      </c>
      <c r="C107" s="65" t="inlineStr">
        <is>
          <t>16#1C72 = 7282</t>
        </is>
      </c>
      <c r="D107" s="65" t="inlineStr">
        <is>
          <t>16#202A/53</t>
        </is>
      </c>
      <c r="E107" s="65" t="inlineStr">
        <is>
          <t>16#85/01/53 = 133/01/83</t>
        </is>
      </c>
      <c r="F107" s="66" t="n"/>
      <c r="G107" s="65" t="inlineStr">
        <is>
          <t>History parameters</t>
        </is>
      </c>
      <c r="H107" s="65" t="inlineStr">
        <is>
          <t>R</t>
        </is>
      </c>
      <c r="I107" s="65" t="inlineStr">
        <is>
          <t>UINT (Unsigned16)</t>
        </is>
      </c>
      <c r="J107" s="65" t="inlineStr">
        <is>
          <t>1 %</t>
        </is>
      </c>
      <c r="K107" s="66" t="n"/>
      <c r="L107" s="65" t="inlineStr">
        <is>
          <t>0 % ... 65535 %</t>
        </is>
      </c>
      <c r="M107" s="65" t="inlineStr">
        <is>
          <t>[Motor therm state] (THP2)</t>
        </is>
      </c>
      <c r="N107" s="69" t="inlineStr">
        <is>
          <t>[None] (DP2)</t>
        </is>
      </c>
    </row>
    <row customFormat="1" r="108" s="60">
      <c r="A108" s="64" t="inlineStr">
        <is>
          <t>EP2</t>
        </is>
      </c>
      <c r="B108" s="65" t="inlineStr">
        <is>
          <t>Status of last error 2</t>
        </is>
      </c>
      <c r="C108" s="65" t="inlineStr">
        <is>
          <t>16#1C2C = 7212</t>
        </is>
      </c>
      <c r="D108" s="65" t="inlineStr">
        <is>
          <t>16#202A/D</t>
        </is>
      </c>
      <c r="E108" s="65" t="inlineStr">
        <is>
          <t>16#85/01/0D = 133/01/13</t>
        </is>
      </c>
      <c r="F108" s="66" t="n"/>
      <c r="G108" s="65" t="inlineStr">
        <is>
          <t>History parameters</t>
        </is>
      </c>
      <c r="H108" s="65" t="inlineStr">
        <is>
          <t>R</t>
        </is>
      </c>
      <c r="I108" s="67" t="inlineStr">
        <is>
          <t>WORD (BitString16)</t>
        </is>
      </c>
      <c r="J108" s="65" t="inlineStr">
        <is>
          <t>-</t>
        </is>
      </c>
      <c r="K108" s="66" t="n"/>
      <c r="L108" s="66" t="n"/>
      <c r="M108" s="65" t="inlineStr">
        <is>
          <t>[Last Error 2 Status] (EP2)</t>
        </is>
      </c>
      <c r="N108" s="69" t="inlineStr">
        <is>
          <t>[None] (DP2)</t>
        </is>
      </c>
    </row>
    <row customFormat="1" r="109" s="60">
      <c r="A109" s="64" t="inlineStr">
        <is>
          <t>IP2</t>
        </is>
      </c>
      <c r="B109" s="65" t="inlineStr">
        <is>
          <t>ETI state word</t>
        </is>
      </c>
      <c r="C109" s="65" t="inlineStr">
        <is>
          <t>16#1C36 = 7222</t>
        </is>
      </c>
      <c r="D109" s="65" t="inlineStr">
        <is>
          <t>16#202A/17</t>
        </is>
      </c>
      <c r="E109" s="65" t="inlineStr">
        <is>
          <t>16#85/01/17 = 133/01/23</t>
        </is>
      </c>
      <c r="F109" s="66" t="n"/>
      <c r="G109" s="65" t="inlineStr">
        <is>
          <t>History parameters</t>
        </is>
      </c>
      <c r="H109" s="65" t="inlineStr">
        <is>
          <t>R</t>
        </is>
      </c>
      <c r="I109" s="67" t="inlineStr">
        <is>
          <t>WORD (BitString16)</t>
        </is>
      </c>
      <c r="J109" s="65" t="inlineStr">
        <is>
          <t>-</t>
        </is>
      </c>
      <c r="K109" s="66" t="n"/>
      <c r="L109" s="66" t="n"/>
      <c r="M109" s="65" t="inlineStr">
        <is>
          <t>[ETI state word] (IP2)</t>
        </is>
      </c>
      <c r="N109" s="69" t="inlineStr">
        <is>
          <t>[None] (DP2)</t>
        </is>
      </c>
    </row>
    <row customFormat="1" r="110" s="60">
      <c r="A110" s="64" t="inlineStr">
        <is>
          <t>CMP2</t>
        </is>
      </c>
      <c r="B110" s="65" t="inlineStr">
        <is>
          <t>Cmd word</t>
        </is>
      </c>
      <c r="C110" s="65" t="inlineStr">
        <is>
          <t>16#1C40 = 7232</t>
        </is>
      </c>
      <c r="D110" s="65" t="inlineStr">
        <is>
          <t>16#202A/21</t>
        </is>
      </c>
      <c r="E110" s="65" t="inlineStr">
        <is>
          <t>16#85/01/21 = 133/01/33</t>
        </is>
      </c>
      <c r="F110" s="66" t="n"/>
      <c r="G110" s="65" t="inlineStr">
        <is>
          <t>History parameters</t>
        </is>
      </c>
      <c r="H110" s="65" t="inlineStr">
        <is>
          <t>R</t>
        </is>
      </c>
      <c r="I110" s="67" t="inlineStr">
        <is>
          <t>WORD (BitString16)</t>
        </is>
      </c>
      <c r="J110" s="65" t="inlineStr">
        <is>
          <t>-</t>
        </is>
      </c>
      <c r="K110" s="66" t="n"/>
      <c r="L110" s="66" t="n"/>
      <c r="M110" s="65" t="inlineStr">
        <is>
          <t>[Cmd word] (CMP2)</t>
        </is>
      </c>
      <c r="N110" s="69" t="inlineStr">
        <is>
          <t>[None] (DP2)</t>
        </is>
      </c>
    </row>
    <row customFormat="1" r="111" s="60">
      <c r="A111" s="64" t="inlineStr">
        <is>
          <t>DCC2</t>
        </is>
      </c>
      <c r="B111" s="65" t="inlineStr">
        <is>
          <t>Command channel</t>
        </is>
      </c>
      <c r="C111" s="65" t="inlineStr">
        <is>
          <t>16#FB2E = 64302</t>
        </is>
      </c>
      <c r="D111" s="66" t="n"/>
      <c r="E111" s="66" t="n"/>
      <c r="F111" s="67" t="inlineStr">
        <is>
          <t>CNL</t>
        </is>
      </c>
      <c r="G111" s="65" t="inlineStr">
        <is>
          <t>History parameters</t>
        </is>
      </c>
      <c r="H111" s="65" t="inlineStr">
        <is>
          <t>R</t>
        </is>
      </c>
      <c r="I111" s="65" t="inlineStr">
        <is>
          <t>WORD (Enumeration)</t>
        </is>
      </c>
      <c r="J111" s="65" t="inlineStr">
        <is>
          <t>-</t>
        </is>
      </c>
      <c r="K111" s="66" t="n"/>
      <c r="L111" s="66" t="n"/>
      <c r="M111" s="65" t="inlineStr">
        <is>
          <t>[Command Channel] (DCC2)</t>
        </is>
      </c>
      <c r="N111" s="69" t="inlineStr">
        <is>
          <t>[None] (DP2)</t>
        </is>
      </c>
    </row>
    <row customFormat="1" r="112" s="60">
      <c r="A112" s="64" t="inlineStr">
        <is>
          <t>DRC2</t>
        </is>
      </c>
      <c r="B112" s="65" t="inlineStr">
        <is>
          <t>Channel for reference frequency</t>
        </is>
      </c>
      <c r="C112" s="65" t="inlineStr">
        <is>
          <t>16#FB38 = 64312</t>
        </is>
      </c>
      <c r="D112" s="66" t="n"/>
      <c r="E112" s="66" t="n"/>
      <c r="F112" s="67" t="inlineStr">
        <is>
          <t>CNL</t>
        </is>
      </c>
      <c r="G112" s="65" t="inlineStr">
        <is>
          <t>History parameters</t>
        </is>
      </c>
      <c r="H112" s="65" t="inlineStr">
        <is>
          <t>R</t>
        </is>
      </c>
      <c r="I112" s="65" t="inlineStr">
        <is>
          <t>WORD (Enumeration)</t>
        </is>
      </c>
      <c r="J112" s="65" t="inlineStr">
        <is>
          <t>-</t>
        </is>
      </c>
      <c r="K112" s="66" t="n"/>
      <c r="L112" s="66" t="n"/>
      <c r="M112" s="65" t="inlineStr">
        <is>
          <t>[Ref Freq Channel] (DRC2)</t>
        </is>
      </c>
      <c r="N112" s="69" t="inlineStr">
        <is>
          <t>[None] (DP2)</t>
        </is>
      </c>
    </row>
    <row customFormat="1" r="113" s="60">
      <c r="A113" s="64" t="inlineStr">
        <is>
          <t>CRP2</t>
        </is>
      </c>
      <c r="B113" s="65" t="inlineStr">
        <is>
          <t>Active channels on fault n-2</t>
        </is>
      </c>
      <c r="C113" s="65" t="inlineStr">
        <is>
          <t>16#1C7C = 7292</t>
        </is>
      </c>
      <c r="D113" s="65" t="inlineStr">
        <is>
          <t>16#202A/5D</t>
        </is>
      </c>
      <c r="E113" s="65" t="inlineStr">
        <is>
          <t>16#85/01/5D = 133/01/93</t>
        </is>
      </c>
      <c r="F113" s="66" t="n"/>
      <c r="G113" s="65" t="inlineStr">
        <is>
          <t>History parameters</t>
        </is>
      </c>
      <c r="H113" s="65" t="inlineStr">
        <is>
          <t>R</t>
        </is>
      </c>
      <c r="I113" s="67" t="inlineStr">
        <is>
          <t>WORD (BitString16)</t>
        </is>
      </c>
      <c r="J113" s="65" t="inlineStr">
        <is>
          <t>-</t>
        </is>
      </c>
      <c r="K113" s="66" t="n"/>
      <c r="L113" s="66" t="n"/>
      <c r="M113" s="66" t="n"/>
      <c r="N113" s="68" t="n"/>
    </row>
    <row customFormat="1" r="114" s="60">
      <c r="A114" s="64" t="inlineStr">
        <is>
          <t>RTP2</t>
        </is>
      </c>
      <c r="B114" s="65" t="inlineStr">
        <is>
          <t>Elapsed time</t>
        </is>
      </c>
      <c r="C114" s="65" t="inlineStr">
        <is>
          <t>16#1C5E = 7262</t>
        </is>
      </c>
      <c r="D114" s="65" t="inlineStr">
        <is>
          <t>16#202A/3F</t>
        </is>
      </c>
      <c r="E114" s="65" t="inlineStr">
        <is>
          <t>16#85/01/3F = 133/01/63</t>
        </is>
      </c>
      <c r="F114" s="66" t="n"/>
      <c r="G114" s="65" t="inlineStr">
        <is>
          <t>History parameters</t>
        </is>
      </c>
      <c r="H114" s="65" t="inlineStr">
        <is>
          <t>R</t>
        </is>
      </c>
      <c r="I114" s="65" t="inlineStr">
        <is>
          <t>UINT (Unsigned16)</t>
        </is>
      </c>
      <c r="J114" s="65" t="inlineStr">
        <is>
          <t>1 h</t>
        </is>
      </c>
      <c r="K114" s="66" t="n"/>
      <c r="L114" s="65" t="inlineStr">
        <is>
          <t>0 h ... 65535 h</t>
        </is>
      </c>
      <c r="M114" s="65" t="inlineStr">
        <is>
          <t>[Elapsed time] (RTP2)</t>
        </is>
      </c>
      <c r="N114" s="69" t="inlineStr">
        <is>
          <t>[None] (DP2)</t>
        </is>
      </c>
    </row>
    <row customFormat="1" r="115" s="60">
      <c r="A115" s="64" t="inlineStr">
        <is>
          <t>OTP2</t>
        </is>
      </c>
      <c r="B115" s="65" t="inlineStr">
        <is>
          <t xml:space="preserve">Motor torque </t>
        </is>
      </c>
      <c r="C115" s="65" t="inlineStr">
        <is>
          <t>16#1CA4 = 7332</t>
        </is>
      </c>
      <c r="D115" s="65" t="inlineStr">
        <is>
          <t>16#202B/21</t>
        </is>
      </c>
      <c r="E115" s="65" t="inlineStr">
        <is>
          <t>16#85/01/85 = 133/01/133</t>
        </is>
      </c>
      <c r="F115" s="66" t="n"/>
      <c r="G115" s="65" t="inlineStr">
        <is>
          <t>History parameters</t>
        </is>
      </c>
      <c r="H115" s="65" t="inlineStr">
        <is>
          <t>R</t>
        </is>
      </c>
      <c r="I115" s="65" t="inlineStr">
        <is>
          <t>INT (Signed16)</t>
        </is>
      </c>
      <c r="J115" s="65" t="inlineStr">
        <is>
          <t>0.1 %</t>
        </is>
      </c>
      <c r="K115" s="66" t="n"/>
      <c r="L115" s="65" t="inlineStr">
        <is>
          <t>-3276.7 % ... 3276.7 %</t>
        </is>
      </c>
      <c r="M115" s="65" t="inlineStr">
        <is>
          <t>[Motor Torque ] (OTP2)</t>
        </is>
      </c>
      <c r="N115" s="69" t="inlineStr">
        <is>
          <t>[None] (DP2)</t>
        </is>
      </c>
    </row>
    <row customFormat="1" r="116" s="60">
      <c r="A116" s="64" t="inlineStr">
        <is>
          <t>CS12</t>
        </is>
      </c>
      <c r="B116" s="65" t="inlineStr">
        <is>
          <t>Cabinet status 1</t>
        </is>
      </c>
      <c r="C116" s="65" t="inlineStr">
        <is>
          <t>16#1EB6 = 7862</t>
        </is>
      </c>
      <c r="D116" s="65" t="inlineStr">
        <is>
          <t>16#2030/3F</t>
        </is>
      </c>
      <c r="E116" s="65" t="inlineStr">
        <is>
          <t>16#88/01/3F = 136/01/63</t>
        </is>
      </c>
      <c r="F116" s="66" t="n"/>
      <c r="G116" s="65" t="inlineStr">
        <is>
          <t>History parameters</t>
        </is>
      </c>
      <c r="H116" s="65" t="inlineStr">
        <is>
          <t>R</t>
        </is>
      </c>
      <c r="I116" s="65" t="inlineStr">
        <is>
          <t>WORD (BitString16)</t>
        </is>
      </c>
      <c r="J116" s="65" t="inlineStr">
        <is>
          <t>-</t>
        </is>
      </c>
      <c r="K116" s="66" t="n"/>
      <c r="L116" s="66" t="n"/>
      <c r="M116" s="65" t="inlineStr">
        <is>
          <t>[Cab status 1] (CS12)</t>
        </is>
      </c>
      <c r="N116" s="69" t="inlineStr">
        <is>
          <t>[None] (DP2)</t>
        </is>
      </c>
    </row>
    <row customFormat="1" r="117" s="60">
      <c r="A117" s="64" t="inlineStr">
        <is>
          <t>CS22</t>
        </is>
      </c>
      <c r="B117" s="65" t="inlineStr">
        <is>
          <t>Cabinet status 2</t>
        </is>
      </c>
      <c r="C117" s="65" t="inlineStr">
        <is>
          <t>16#1ECA = 7882</t>
        </is>
      </c>
      <c r="D117" s="65" t="inlineStr">
        <is>
          <t>16#2030/53</t>
        </is>
      </c>
      <c r="E117" s="65" t="inlineStr">
        <is>
          <t>16#88/01/53 = 136/01/83</t>
        </is>
      </c>
      <c r="F117" s="66" t="n"/>
      <c r="G117" s="65" t="inlineStr">
        <is>
          <t>History parameters</t>
        </is>
      </c>
      <c r="H117" s="65" t="inlineStr">
        <is>
          <t>R</t>
        </is>
      </c>
      <c r="I117" s="65" t="inlineStr">
        <is>
          <t>WORD (BitString16)</t>
        </is>
      </c>
      <c r="J117" s="65" t="inlineStr">
        <is>
          <t>-</t>
        </is>
      </c>
      <c r="K117" s="66" t="n"/>
      <c r="L117" s="66" t="n"/>
      <c r="M117" s="65" t="inlineStr">
        <is>
          <t>[Cab status 2] (CS22)</t>
        </is>
      </c>
      <c r="N117" s="69" t="inlineStr">
        <is>
          <t>[None] (DP2)</t>
        </is>
      </c>
    </row>
    <row customFormat="1" r="118" s="60">
      <c r="A118" s="64" t="inlineStr">
        <is>
          <t>TTS2</t>
        </is>
      </c>
      <c r="B118" s="65" t="inlineStr">
        <is>
          <t>Thermal transformer</t>
        </is>
      </c>
      <c r="C118" s="65" t="inlineStr">
        <is>
          <t>16#1EDE = 7902</t>
        </is>
      </c>
      <c r="D118" s="65" t="inlineStr">
        <is>
          <t>16#2031/3</t>
        </is>
      </c>
      <c r="E118" s="65" t="inlineStr">
        <is>
          <t>16#88/01/67 = 136/01/103</t>
        </is>
      </c>
      <c r="F118" s="66" t="n"/>
      <c r="G118" s="65" t="inlineStr">
        <is>
          <t>History parameters</t>
        </is>
      </c>
      <c r="H118" s="65" t="inlineStr">
        <is>
          <t>R</t>
        </is>
      </c>
      <c r="I118" s="65" t="inlineStr">
        <is>
          <t>INT (Signed16)</t>
        </is>
      </c>
      <c r="J118" s="65" t="inlineStr">
        <is>
          <t>1 °C</t>
        </is>
      </c>
      <c r="K118" s="66" t="n"/>
      <c r="L118" s="65" t="inlineStr">
        <is>
          <t>-32003 °C ... 32000 °C</t>
        </is>
      </c>
      <c r="M118" s="65" t="inlineStr">
        <is>
          <t>[Thermal transformer] (TTS2)</t>
        </is>
      </c>
      <c r="N118" s="69" t="inlineStr">
        <is>
          <t>[None] (DP2)</t>
        </is>
      </c>
    </row>
    <row customFormat="1" r="119" s="60">
      <c r="A119" s="64" t="inlineStr">
        <is>
          <t>FRP2</t>
        </is>
      </c>
      <c r="B119" s="65" t="inlineStr">
        <is>
          <t>Reference frequency</t>
        </is>
      </c>
      <c r="C119" s="65" t="inlineStr">
        <is>
          <t>16#1EF2 = 7922</t>
        </is>
      </c>
      <c r="D119" s="65" t="inlineStr">
        <is>
          <t>16#2031/17</t>
        </is>
      </c>
      <c r="E119" s="65" t="inlineStr">
        <is>
          <t>16#88/01/7B = 136/01/123</t>
        </is>
      </c>
      <c r="F119" s="66" t="n"/>
      <c r="G119" s="65" t="inlineStr">
        <is>
          <t>History parameters</t>
        </is>
      </c>
      <c r="H119" s="65" t="inlineStr">
        <is>
          <t>R</t>
        </is>
      </c>
      <c r="I119" s="65" t="inlineStr">
        <is>
          <t>INT (Signed16)</t>
        </is>
      </c>
      <c r="J119" s="65" t="inlineStr">
        <is>
          <t>0.1 Hz</t>
        </is>
      </c>
      <c r="K119" s="66" t="n"/>
      <c r="L119" s="65" t="inlineStr">
        <is>
          <t>-3276.7 Hz ... 3276.7 Hz</t>
        </is>
      </c>
      <c r="M119" s="65" t="inlineStr">
        <is>
          <t>[Reference Frequency] (FRP2)</t>
        </is>
      </c>
      <c r="N119" s="69" t="inlineStr">
        <is>
          <t>[None] (DP2)</t>
        </is>
      </c>
    </row>
    <row customFormat="1" r="120" s="60">
      <c r="A120" s="64" t="inlineStr">
        <is>
          <t>ULN2</t>
        </is>
      </c>
      <c r="B120" s="65" t="inlineStr">
        <is>
          <t>Mains voltage</t>
        </is>
      </c>
      <c r="C120" s="65" t="inlineStr">
        <is>
          <t>16#9B7A = 39802</t>
        </is>
      </c>
      <c r="D120" s="66" t="n"/>
      <c r="E120" s="66" t="n"/>
      <c r="F120" s="66" t="n"/>
      <c r="G120" s="65" t="inlineStr">
        <is>
          <t>History parameters</t>
        </is>
      </c>
      <c r="H120" s="65" t="inlineStr">
        <is>
          <t>R</t>
        </is>
      </c>
      <c r="I120" s="65" t="inlineStr">
        <is>
          <t>UINT (Unsigned16)</t>
        </is>
      </c>
      <c r="J120" s="65" t="inlineStr">
        <is>
          <t>Refer to programming manual</t>
        </is>
      </c>
      <c r="K120" s="66" t="n"/>
      <c r="L120" s="65" t="inlineStr">
        <is>
          <t>0 ... 65535</t>
        </is>
      </c>
      <c r="M120" s="65" t="inlineStr">
        <is>
          <t>[Mains Voltage] (ULN2)</t>
        </is>
      </c>
      <c r="N120" s="69" t="inlineStr">
        <is>
          <t>[None] (DP2)</t>
        </is>
      </c>
    </row>
    <row customFormat="1" r="121" s="60">
      <c r="A121" s="64" t="inlineStr">
        <is>
          <t>ILN2</t>
        </is>
      </c>
      <c r="B121" s="65" t="inlineStr">
        <is>
          <t>Mains current</t>
        </is>
      </c>
      <c r="C121" s="65" t="inlineStr">
        <is>
          <t>16#9BB6 = 39862</t>
        </is>
      </c>
      <c r="D121" s="66" t="n"/>
      <c r="E121" s="66" t="n"/>
      <c r="F121" s="66" t="n"/>
      <c r="G121" s="65" t="inlineStr">
        <is>
          <t>History parameters</t>
        </is>
      </c>
      <c r="H121" s="65" t="inlineStr">
        <is>
          <t>R</t>
        </is>
      </c>
      <c r="I121" s="65" t="inlineStr">
        <is>
          <t>INT (Signed16)</t>
        </is>
      </c>
      <c r="J121" s="65" t="inlineStr">
        <is>
          <t>Refer to programming manual</t>
        </is>
      </c>
      <c r="K121" s="66" t="n"/>
      <c r="L121" s="65" t="inlineStr">
        <is>
          <t>-32767 ... 32767</t>
        </is>
      </c>
      <c r="M121" s="65" t="inlineStr">
        <is>
          <t>[Mains Current] (ILN2)</t>
        </is>
      </c>
      <c r="N121" s="69" t="inlineStr">
        <is>
          <t>[None] (DP2)</t>
        </is>
      </c>
    </row>
    <row customFormat="1" r="122" s="60">
      <c r="A122" s="64" t="inlineStr">
        <is>
          <t>DP3</t>
        </is>
      </c>
      <c r="B122" s="65" t="inlineStr">
        <is>
          <t>Fault code on fault n-3</t>
        </is>
      </c>
      <c r="C122" s="65" t="inlineStr">
        <is>
          <t>16#1C23 = 7203</t>
        </is>
      </c>
      <c r="D122" s="65" t="inlineStr">
        <is>
          <t>16#202A/4</t>
        </is>
      </c>
      <c r="E122" s="65" t="inlineStr">
        <is>
          <t>16#85/01/04 = 133/01/04</t>
        </is>
      </c>
      <c r="F122" s="67" t="inlineStr">
        <is>
          <t>LFT</t>
        </is>
      </c>
      <c r="G122" s="65" t="inlineStr">
        <is>
          <t>History parameters</t>
        </is>
      </c>
      <c r="H122" s="65" t="inlineStr">
        <is>
          <t>R</t>
        </is>
      </c>
      <c r="I122" s="65" t="inlineStr">
        <is>
          <t>WORD (Enumeration)</t>
        </is>
      </c>
      <c r="J122" s="65" t="inlineStr">
        <is>
          <t>-</t>
        </is>
      </c>
      <c r="K122" s="66" t="n"/>
      <c r="L122" s="66" t="n"/>
      <c r="M122" s="66" t="n"/>
      <c r="N122" s="68" t="n"/>
    </row>
    <row customFormat="1" r="123" s="60">
      <c r="A123" s="64" t="inlineStr">
        <is>
          <t>ULP3</t>
        </is>
      </c>
      <c r="B123" s="65" t="inlineStr">
        <is>
          <t>DC bus voltage</t>
        </is>
      </c>
      <c r="C123" s="65" t="inlineStr">
        <is>
          <t>16#1C69 = 7273</t>
        </is>
      </c>
      <c r="D123" s="65" t="inlineStr">
        <is>
          <t>16#202A/4A</t>
        </is>
      </c>
      <c r="E123" s="65" t="inlineStr">
        <is>
          <t>16#85/01/4A = 133/01/74</t>
        </is>
      </c>
      <c r="F123" s="66" t="n"/>
      <c r="G123" s="65" t="inlineStr">
        <is>
          <t>History parameters</t>
        </is>
      </c>
      <c r="H123" s="65" t="inlineStr">
        <is>
          <t>R</t>
        </is>
      </c>
      <c r="I123" s="65" t="inlineStr">
        <is>
          <t>UINT (Unsigned16)</t>
        </is>
      </c>
      <c r="J123" s="65" t="inlineStr">
        <is>
          <t>Refer to programming manual</t>
        </is>
      </c>
      <c r="K123" s="66" t="n"/>
      <c r="L123" s="65" t="inlineStr">
        <is>
          <t>0 ... 65535</t>
        </is>
      </c>
      <c r="M123" s="65" t="inlineStr">
        <is>
          <t>[DC bus voltage] (ULP3)</t>
        </is>
      </c>
      <c r="N123" s="69" t="inlineStr">
        <is>
          <t>[None] (DP3)</t>
        </is>
      </c>
    </row>
    <row customFormat="1" r="124" s="60">
      <c r="A124" s="64" t="inlineStr">
        <is>
          <t>LCP3</t>
        </is>
      </c>
      <c r="B124" s="65" t="inlineStr">
        <is>
          <t>Motor current</t>
        </is>
      </c>
      <c r="C124" s="65" t="inlineStr">
        <is>
          <t>16#1C4B = 7243</t>
        </is>
      </c>
      <c r="D124" s="65" t="inlineStr">
        <is>
          <t>16#202A/2C</t>
        </is>
      </c>
      <c r="E124" s="65" t="inlineStr">
        <is>
          <t>16#85/01/2C = 133/01/44</t>
        </is>
      </c>
      <c r="F124" s="66" t="n"/>
      <c r="G124" s="65" t="inlineStr">
        <is>
          <t>History parameters</t>
        </is>
      </c>
      <c r="H124" s="65" t="inlineStr">
        <is>
          <t>R</t>
        </is>
      </c>
      <c r="I124" s="65" t="inlineStr">
        <is>
          <t>INT (Signed16)</t>
        </is>
      </c>
      <c r="J124" s="65" t="inlineStr">
        <is>
          <t>Refer to programming manual</t>
        </is>
      </c>
      <c r="K124" s="66" t="n"/>
      <c r="L124" s="65" t="inlineStr">
        <is>
          <t>-32767 ... 32767</t>
        </is>
      </c>
      <c r="M124" s="65" t="inlineStr">
        <is>
          <t>[Motor current] (LCP3)</t>
        </is>
      </c>
      <c r="N124" s="69" t="inlineStr">
        <is>
          <t>[None] (DP3)</t>
        </is>
      </c>
    </row>
    <row customFormat="1" r="125" s="60">
      <c r="A125" s="64" t="inlineStr">
        <is>
          <t>RFP3</t>
        </is>
      </c>
      <c r="B125" s="65" t="inlineStr">
        <is>
          <t>Output frequency</t>
        </is>
      </c>
      <c r="C125" s="65" t="inlineStr">
        <is>
          <t>16#1C55 = 7253</t>
        </is>
      </c>
      <c r="D125" s="65" t="inlineStr">
        <is>
          <t>16#202A/36</t>
        </is>
      </c>
      <c r="E125" s="65" t="inlineStr">
        <is>
          <t>16#85/01/36 = 133/01/54</t>
        </is>
      </c>
      <c r="F125" s="66" t="n"/>
      <c r="G125" s="65" t="inlineStr">
        <is>
          <t>History parameters</t>
        </is>
      </c>
      <c r="H125" s="65" t="inlineStr">
        <is>
          <t>R</t>
        </is>
      </c>
      <c r="I125" s="65" t="inlineStr">
        <is>
          <t>INT (Signed16)</t>
        </is>
      </c>
      <c r="J125" s="65" t="inlineStr">
        <is>
          <t>0.1 Hz</t>
        </is>
      </c>
      <c r="K125" s="66" t="n"/>
      <c r="L125" s="65" t="inlineStr">
        <is>
          <t>-3276.7 Hz ... 3276.7 Hz</t>
        </is>
      </c>
      <c r="M125" s="65" t="inlineStr">
        <is>
          <t>[Output frequency] (RFP3)</t>
        </is>
      </c>
      <c r="N125" s="69" t="inlineStr">
        <is>
          <t>[None] (DP3)</t>
        </is>
      </c>
    </row>
    <row customFormat="1" r="126" s="60">
      <c r="A126" s="64" t="inlineStr">
        <is>
          <t>THP3</t>
        </is>
      </c>
      <c r="B126" s="65" t="inlineStr">
        <is>
          <t>Motor thermal state</t>
        </is>
      </c>
      <c r="C126" s="65" t="inlineStr">
        <is>
          <t>16#1C73 = 7283</t>
        </is>
      </c>
      <c r="D126" s="65" t="inlineStr">
        <is>
          <t>16#202A/54</t>
        </is>
      </c>
      <c r="E126" s="65" t="inlineStr">
        <is>
          <t>16#85/01/54 = 133/01/84</t>
        </is>
      </c>
      <c r="F126" s="66" t="n"/>
      <c r="G126" s="65" t="inlineStr">
        <is>
          <t>History parameters</t>
        </is>
      </c>
      <c r="H126" s="65" t="inlineStr">
        <is>
          <t>R</t>
        </is>
      </c>
      <c r="I126" s="65" t="inlineStr">
        <is>
          <t>UINT (Unsigned16)</t>
        </is>
      </c>
      <c r="J126" s="65" t="inlineStr">
        <is>
          <t>1 %</t>
        </is>
      </c>
      <c r="K126" s="66" t="n"/>
      <c r="L126" s="65" t="inlineStr">
        <is>
          <t>0 % ... 65535 %</t>
        </is>
      </c>
      <c r="M126" s="65" t="inlineStr">
        <is>
          <t>[Motor therm state] (THP3)</t>
        </is>
      </c>
      <c r="N126" s="69" t="inlineStr">
        <is>
          <t>[None] (DP3)</t>
        </is>
      </c>
    </row>
    <row customFormat="1" r="127" s="60">
      <c r="A127" s="64" t="inlineStr">
        <is>
          <t>EP3</t>
        </is>
      </c>
      <c r="B127" s="65" t="inlineStr">
        <is>
          <t>Status of last error 3</t>
        </is>
      </c>
      <c r="C127" s="65" t="inlineStr">
        <is>
          <t>16#1C2D = 7213</t>
        </is>
      </c>
      <c r="D127" s="65" t="inlineStr">
        <is>
          <t>16#202A/E</t>
        </is>
      </c>
      <c r="E127" s="65" t="inlineStr">
        <is>
          <t>16#85/01/0E = 133/01/14</t>
        </is>
      </c>
      <c r="F127" s="66" t="n"/>
      <c r="G127" s="65" t="inlineStr">
        <is>
          <t>History parameters</t>
        </is>
      </c>
      <c r="H127" s="65" t="inlineStr">
        <is>
          <t>R</t>
        </is>
      </c>
      <c r="I127" s="67" t="inlineStr">
        <is>
          <t>WORD (BitString16)</t>
        </is>
      </c>
      <c r="J127" s="65" t="inlineStr">
        <is>
          <t>-</t>
        </is>
      </c>
      <c r="K127" s="66" t="n"/>
      <c r="L127" s="66" t="n"/>
      <c r="M127" s="65" t="inlineStr">
        <is>
          <t>[Last Error 3 Status] (EP3)</t>
        </is>
      </c>
      <c r="N127" s="69" t="inlineStr">
        <is>
          <t>[None] (DP3)</t>
        </is>
      </c>
    </row>
    <row customFormat="1" r="128" s="60">
      <c r="A128" s="64" t="inlineStr">
        <is>
          <t>IP3</t>
        </is>
      </c>
      <c r="B128" s="65" t="inlineStr">
        <is>
          <t>ETI state word</t>
        </is>
      </c>
      <c r="C128" s="65" t="inlineStr">
        <is>
          <t>16#1C37 = 7223</t>
        </is>
      </c>
      <c r="D128" s="65" t="inlineStr">
        <is>
          <t>16#202A/18</t>
        </is>
      </c>
      <c r="E128" s="65" t="inlineStr">
        <is>
          <t>16#85/01/18 = 133/01/24</t>
        </is>
      </c>
      <c r="F128" s="66" t="n"/>
      <c r="G128" s="65" t="inlineStr">
        <is>
          <t>History parameters</t>
        </is>
      </c>
      <c r="H128" s="65" t="inlineStr">
        <is>
          <t>R</t>
        </is>
      </c>
      <c r="I128" s="67" t="inlineStr">
        <is>
          <t>WORD (BitString16)</t>
        </is>
      </c>
      <c r="J128" s="65" t="inlineStr">
        <is>
          <t>-</t>
        </is>
      </c>
      <c r="K128" s="66" t="n"/>
      <c r="L128" s="66" t="n"/>
      <c r="M128" s="65" t="inlineStr">
        <is>
          <t>[ETI state word] (IP3)</t>
        </is>
      </c>
      <c r="N128" s="69" t="inlineStr">
        <is>
          <t>[None] (DP3)</t>
        </is>
      </c>
    </row>
    <row customFormat="1" r="129" s="60">
      <c r="A129" s="64" t="inlineStr">
        <is>
          <t>CMP3</t>
        </is>
      </c>
      <c r="B129" s="65" t="inlineStr">
        <is>
          <t>Cmd word</t>
        </is>
      </c>
      <c r="C129" s="65" t="inlineStr">
        <is>
          <t>16#1C41 = 7233</t>
        </is>
      </c>
      <c r="D129" s="65" t="inlineStr">
        <is>
          <t>16#202A/22</t>
        </is>
      </c>
      <c r="E129" s="65" t="inlineStr">
        <is>
          <t>16#85/01/22 = 133/01/34</t>
        </is>
      </c>
      <c r="F129" s="66" t="n"/>
      <c r="G129" s="65" t="inlineStr">
        <is>
          <t>History parameters</t>
        </is>
      </c>
      <c r="H129" s="65" t="inlineStr">
        <is>
          <t>R</t>
        </is>
      </c>
      <c r="I129" s="67" t="inlineStr">
        <is>
          <t>WORD (BitString16)</t>
        </is>
      </c>
      <c r="J129" s="65" t="inlineStr">
        <is>
          <t>-</t>
        </is>
      </c>
      <c r="K129" s="66" t="n"/>
      <c r="L129" s="66" t="n"/>
      <c r="M129" s="65" t="inlineStr">
        <is>
          <t>[Cmd word] (CMP3)</t>
        </is>
      </c>
      <c r="N129" s="69" t="inlineStr">
        <is>
          <t>[None] (DP3)</t>
        </is>
      </c>
    </row>
    <row customFormat="1" r="130" s="60">
      <c r="A130" s="64" t="inlineStr">
        <is>
          <t>DCC3</t>
        </is>
      </c>
      <c r="B130" s="65" t="inlineStr">
        <is>
          <t>Command channel</t>
        </is>
      </c>
      <c r="C130" s="65" t="inlineStr">
        <is>
          <t>16#FB2F = 64303</t>
        </is>
      </c>
      <c r="D130" s="66" t="n"/>
      <c r="E130" s="66" t="n"/>
      <c r="F130" s="67" t="inlineStr">
        <is>
          <t>CNL</t>
        </is>
      </c>
      <c r="G130" s="65" t="inlineStr">
        <is>
          <t>History parameters</t>
        </is>
      </c>
      <c r="H130" s="65" t="inlineStr">
        <is>
          <t>R</t>
        </is>
      </c>
      <c r="I130" s="65" t="inlineStr">
        <is>
          <t>WORD (Enumeration)</t>
        </is>
      </c>
      <c r="J130" s="65" t="inlineStr">
        <is>
          <t>-</t>
        </is>
      </c>
      <c r="K130" s="66" t="n"/>
      <c r="L130" s="66" t="n"/>
      <c r="M130" s="65" t="inlineStr">
        <is>
          <t>[Command Channel] (DCC3)</t>
        </is>
      </c>
      <c r="N130" s="69" t="inlineStr">
        <is>
          <t>[None] (DP3)</t>
        </is>
      </c>
    </row>
    <row customFormat="1" r="131" s="60">
      <c r="A131" s="64" t="inlineStr">
        <is>
          <t>DRC3</t>
        </is>
      </c>
      <c r="B131" s="65" t="inlineStr">
        <is>
          <t>Channel for reference frequency</t>
        </is>
      </c>
      <c r="C131" s="65" t="inlineStr">
        <is>
          <t>16#FB39 = 64313</t>
        </is>
      </c>
      <c r="D131" s="66" t="n"/>
      <c r="E131" s="66" t="n"/>
      <c r="F131" s="67" t="inlineStr">
        <is>
          <t>CNL</t>
        </is>
      </c>
      <c r="G131" s="65" t="inlineStr">
        <is>
          <t>History parameters</t>
        </is>
      </c>
      <c r="H131" s="65" t="inlineStr">
        <is>
          <t>R</t>
        </is>
      </c>
      <c r="I131" s="65" t="inlineStr">
        <is>
          <t>WORD (Enumeration)</t>
        </is>
      </c>
      <c r="J131" s="65" t="inlineStr">
        <is>
          <t>-</t>
        </is>
      </c>
      <c r="K131" s="66" t="n"/>
      <c r="L131" s="66" t="n"/>
      <c r="M131" s="65" t="inlineStr">
        <is>
          <t>[Ref Freq Channel] (DRC3)</t>
        </is>
      </c>
      <c r="N131" s="69" t="inlineStr">
        <is>
          <t>[None] (DP3)</t>
        </is>
      </c>
    </row>
    <row customFormat="1" r="132" s="60">
      <c r="A132" s="64" t="inlineStr">
        <is>
          <t>CRP3</t>
        </is>
      </c>
      <c r="B132" s="65" t="inlineStr">
        <is>
          <t>Active channels on fault n-3</t>
        </is>
      </c>
      <c r="C132" s="65" t="inlineStr">
        <is>
          <t>16#1C7D = 7293</t>
        </is>
      </c>
      <c r="D132" s="65" t="inlineStr">
        <is>
          <t>16#202A/5E</t>
        </is>
      </c>
      <c r="E132" s="65" t="inlineStr">
        <is>
          <t>16#85/01/5E = 133/01/94</t>
        </is>
      </c>
      <c r="F132" s="66" t="n"/>
      <c r="G132" s="65" t="inlineStr">
        <is>
          <t>History parameters</t>
        </is>
      </c>
      <c r="H132" s="65" t="inlineStr">
        <is>
          <t>R</t>
        </is>
      </c>
      <c r="I132" s="67" t="inlineStr">
        <is>
          <t>WORD (BitString16)</t>
        </is>
      </c>
      <c r="J132" s="65" t="inlineStr">
        <is>
          <t>-</t>
        </is>
      </c>
      <c r="K132" s="66" t="n"/>
      <c r="L132" s="66" t="n"/>
      <c r="M132" s="66" t="n"/>
      <c r="N132" s="68" t="n"/>
    </row>
    <row customFormat="1" r="133" s="60">
      <c r="A133" s="64" t="inlineStr">
        <is>
          <t>RTP3</t>
        </is>
      </c>
      <c r="B133" s="65" t="inlineStr">
        <is>
          <t>Elapsed time</t>
        </is>
      </c>
      <c r="C133" s="65" t="inlineStr">
        <is>
          <t>16#1C5F = 7263</t>
        </is>
      </c>
      <c r="D133" s="65" t="inlineStr">
        <is>
          <t>16#202A/40</t>
        </is>
      </c>
      <c r="E133" s="65" t="inlineStr">
        <is>
          <t>16#85/01/40 = 133/01/64</t>
        </is>
      </c>
      <c r="F133" s="66" t="n"/>
      <c r="G133" s="65" t="inlineStr">
        <is>
          <t>History parameters</t>
        </is>
      </c>
      <c r="H133" s="65" t="inlineStr">
        <is>
          <t>R</t>
        </is>
      </c>
      <c r="I133" s="65" t="inlineStr">
        <is>
          <t>UINT (Unsigned16)</t>
        </is>
      </c>
      <c r="J133" s="65" t="inlineStr">
        <is>
          <t>1 h</t>
        </is>
      </c>
      <c r="K133" s="66" t="n"/>
      <c r="L133" s="65" t="inlineStr">
        <is>
          <t>0 h ... 65535 h</t>
        </is>
      </c>
      <c r="M133" s="65" t="inlineStr">
        <is>
          <t>[Elapsed time] (RTP3)</t>
        </is>
      </c>
      <c r="N133" s="69" t="inlineStr">
        <is>
          <t>[None] (DP3)</t>
        </is>
      </c>
    </row>
    <row customFormat="1" r="134" s="60">
      <c r="A134" s="64" t="inlineStr">
        <is>
          <t>OTP3</t>
        </is>
      </c>
      <c r="B134" s="65" t="inlineStr">
        <is>
          <t xml:space="preserve">Motor torque </t>
        </is>
      </c>
      <c r="C134" s="65" t="inlineStr">
        <is>
          <t>16#1CA5 = 7333</t>
        </is>
      </c>
      <c r="D134" s="65" t="inlineStr">
        <is>
          <t>16#202B/22</t>
        </is>
      </c>
      <c r="E134" s="65" t="inlineStr">
        <is>
          <t>16#85/01/86 = 133/01/134</t>
        </is>
      </c>
      <c r="F134" s="66" t="n"/>
      <c r="G134" s="65" t="inlineStr">
        <is>
          <t>History parameters</t>
        </is>
      </c>
      <c r="H134" s="65" t="inlineStr">
        <is>
          <t>R</t>
        </is>
      </c>
      <c r="I134" s="65" t="inlineStr">
        <is>
          <t>INT (Signed16)</t>
        </is>
      </c>
      <c r="J134" s="65" t="inlineStr">
        <is>
          <t>0.1 %</t>
        </is>
      </c>
      <c r="K134" s="66" t="n"/>
      <c r="L134" s="65" t="inlineStr">
        <is>
          <t>-3276.7 % ... 3276.7 %</t>
        </is>
      </c>
      <c r="M134" s="65" t="inlineStr">
        <is>
          <t>[Motor Torque ] (OTP3)</t>
        </is>
      </c>
      <c r="N134" s="69" t="inlineStr">
        <is>
          <t>[None] (DP3)</t>
        </is>
      </c>
    </row>
    <row customFormat="1" r="135" s="60">
      <c r="A135" s="64" t="inlineStr">
        <is>
          <t>CS13</t>
        </is>
      </c>
      <c r="B135" s="65" t="inlineStr">
        <is>
          <t>Cabinet status 1</t>
        </is>
      </c>
      <c r="C135" s="65" t="inlineStr">
        <is>
          <t>16#1EB7 = 7863</t>
        </is>
      </c>
      <c r="D135" s="65" t="inlineStr">
        <is>
          <t>16#2030/40</t>
        </is>
      </c>
      <c r="E135" s="65" t="inlineStr">
        <is>
          <t>16#88/01/40 = 136/01/64</t>
        </is>
      </c>
      <c r="F135" s="66" t="n"/>
      <c r="G135" s="65" t="inlineStr">
        <is>
          <t>History parameters</t>
        </is>
      </c>
      <c r="H135" s="65" t="inlineStr">
        <is>
          <t>R</t>
        </is>
      </c>
      <c r="I135" s="65" t="inlineStr">
        <is>
          <t>WORD (BitString16)</t>
        </is>
      </c>
      <c r="J135" s="65" t="inlineStr">
        <is>
          <t>-</t>
        </is>
      </c>
      <c r="K135" s="66" t="n"/>
      <c r="L135" s="66" t="n"/>
      <c r="M135" s="65" t="inlineStr">
        <is>
          <t>[Cab status 1] (CS13)</t>
        </is>
      </c>
      <c r="N135" s="69" t="inlineStr">
        <is>
          <t>[None] (DP3)</t>
        </is>
      </c>
    </row>
    <row customFormat="1" r="136" s="60">
      <c r="A136" s="64" t="inlineStr">
        <is>
          <t>CS23</t>
        </is>
      </c>
      <c r="B136" s="65" t="inlineStr">
        <is>
          <t>Cabinet status 2</t>
        </is>
      </c>
      <c r="C136" s="65" t="inlineStr">
        <is>
          <t>16#1ECB = 7883</t>
        </is>
      </c>
      <c r="D136" s="65" t="inlineStr">
        <is>
          <t>16#2030/54</t>
        </is>
      </c>
      <c r="E136" s="65" t="inlineStr">
        <is>
          <t>16#88/01/54 = 136/01/84</t>
        </is>
      </c>
      <c r="F136" s="66" t="n"/>
      <c r="G136" s="65" t="inlineStr">
        <is>
          <t>History parameters</t>
        </is>
      </c>
      <c r="H136" s="65" t="inlineStr">
        <is>
          <t>R</t>
        </is>
      </c>
      <c r="I136" s="65" t="inlineStr">
        <is>
          <t>WORD (BitString16)</t>
        </is>
      </c>
      <c r="J136" s="65" t="inlineStr">
        <is>
          <t>-</t>
        </is>
      </c>
      <c r="K136" s="66" t="n"/>
      <c r="L136" s="66" t="n"/>
      <c r="M136" s="65" t="inlineStr">
        <is>
          <t>[Cab status 2] (CS23)</t>
        </is>
      </c>
      <c r="N136" s="69" t="inlineStr">
        <is>
          <t>[None] (DP3)</t>
        </is>
      </c>
    </row>
    <row customFormat="1" r="137" s="60">
      <c r="A137" s="64" t="inlineStr">
        <is>
          <t>TTS3</t>
        </is>
      </c>
      <c r="B137" s="65" t="inlineStr">
        <is>
          <t>Thermal transformer</t>
        </is>
      </c>
      <c r="C137" s="65" t="inlineStr">
        <is>
          <t>16#1EDF = 7903</t>
        </is>
      </c>
      <c r="D137" s="65" t="inlineStr">
        <is>
          <t>16#2031/4</t>
        </is>
      </c>
      <c r="E137" s="65" t="inlineStr">
        <is>
          <t>16#88/01/68 = 136/01/104</t>
        </is>
      </c>
      <c r="F137" s="66" t="n"/>
      <c r="G137" s="65" t="inlineStr">
        <is>
          <t>History parameters</t>
        </is>
      </c>
      <c r="H137" s="65" t="inlineStr">
        <is>
          <t>R</t>
        </is>
      </c>
      <c r="I137" s="65" t="inlineStr">
        <is>
          <t>INT (Signed16)</t>
        </is>
      </c>
      <c r="J137" s="65" t="inlineStr">
        <is>
          <t>1 °C</t>
        </is>
      </c>
      <c r="K137" s="66" t="n"/>
      <c r="L137" s="65" t="inlineStr">
        <is>
          <t>-32003 °C ... 32000 °C</t>
        </is>
      </c>
      <c r="M137" s="65" t="inlineStr">
        <is>
          <t>[Thermal transformer] (TTS3)</t>
        </is>
      </c>
      <c r="N137" s="69" t="inlineStr">
        <is>
          <t>[None] (DP3)</t>
        </is>
      </c>
    </row>
    <row customFormat="1" r="138" s="60">
      <c r="A138" s="64" t="inlineStr">
        <is>
          <t>FRP3</t>
        </is>
      </c>
      <c r="B138" s="65" t="inlineStr">
        <is>
          <t>Reference frequency</t>
        </is>
      </c>
      <c r="C138" s="65" t="inlineStr">
        <is>
          <t>16#1EF3 = 7923</t>
        </is>
      </c>
      <c r="D138" s="65" t="inlineStr">
        <is>
          <t>16#2031/18</t>
        </is>
      </c>
      <c r="E138" s="65" t="inlineStr">
        <is>
          <t>16#88/01/7C = 136/01/124</t>
        </is>
      </c>
      <c r="F138" s="66" t="n"/>
      <c r="G138" s="65" t="inlineStr">
        <is>
          <t>History parameters</t>
        </is>
      </c>
      <c r="H138" s="65" t="inlineStr">
        <is>
          <t>R</t>
        </is>
      </c>
      <c r="I138" s="65" t="inlineStr">
        <is>
          <t>INT (Signed16)</t>
        </is>
      </c>
      <c r="J138" s="65" t="inlineStr">
        <is>
          <t>0.1 Hz</t>
        </is>
      </c>
      <c r="K138" s="66" t="n"/>
      <c r="L138" s="65" t="inlineStr">
        <is>
          <t>-3276.7 Hz ... 3276.7 Hz</t>
        </is>
      </c>
      <c r="M138" s="65" t="inlineStr">
        <is>
          <t>[Reference Frequency] (FRP3)</t>
        </is>
      </c>
      <c r="N138" s="69" t="inlineStr">
        <is>
          <t>[None] (DP3)</t>
        </is>
      </c>
    </row>
    <row customFormat="1" r="139" s="60">
      <c r="A139" s="64" t="inlineStr">
        <is>
          <t>ULN3</t>
        </is>
      </c>
      <c r="B139" s="65" t="inlineStr">
        <is>
          <t>Mains voltage</t>
        </is>
      </c>
      <c r="C139" s="65" t="inlineStr">
        <is>
          <t>16#9B7B = 39803</t>
        </is>
      </c>
      <c r="D139" s="66" t="n"/>
      <c r="E139" s="66" t="n"/>
      <c r="F139" s="66" t="n"/>
      <c r="G139" s="65" t="inlineStr">
        <is>
          <t>History parameters</t>
        </is>
      </c>
      <c r="H139" s="65" t="inlineStr">
        <is>
          <t>R</t>
        </is>
      </c>
      <c r="I139" s="65" t="inlineStr">
        <is>
          <t>UINT (Unsigned16)</t>
        </is>
      </c>
      <c r="J139" s="65" t="inlineStr">
        <is>
          <t>Refer to programming manual</t>
        </is>
      </c>
      <c r="K139" s="66" t="n"/>
      <c r="L139" s="65" t="inlineStr">
        <is>
          <t>0 ... 65535</t>
        </is>
      </c>
      <c r="M139" s="65" t="inlineStr">
        <is>
          <t>[Mains Voltage] (ULN3)</t>
        </is>
      </c>
      <c r="N139" s="69" t="inlineStr">
        <is>
          <t>[None] (DP3)</t>
        </is>
      </c>
    </row>
    <row customFormat="1" r="140" s="60">
      <c r="A140" s="64" t="inlineStr">
        <is>
          <t>ILN3</t>
        </is>
      </c>
      <c r="B140" s="65" t="inlineStr">
        <is>
          <t>Mains current</t>
        </is>
      </c>
      <c r="C140" s="65" t="inlineStr">
        <is>
          <t>16#9BB7 = 39863</t>
        </is>
      </c>
      <c r="D140" s="66" t="n"/>
      <c r="E140" s="66" t="n"/>
      <c r="F140" s="66" t="n"/>
      <c r="G140" s="65" t="inlineStr">
        <is>
          <t>History parameters</t>
        </is>
      </c>
      <c r="H140" s="65" t="inlineStr">
        <is>
          <t>R</t>
        </is>
      </c>
      <c r="I140" s="65" t="inlineStr">
        <is>
          <t>INT (Signed16)</t>
        </is>
      </c>
      <c r="J140" s="65" t="inlineStr">
        <is>
          <t>Refer to programming manual</t>
        </is>
      </c>
      <c r="K140" s="66" t="n"/>
      <c r="L140" s="65" t="inlineStr">
        <is>
          <t>-32767 ... 32767</t>
        </is>
      </c>
      <c r="M140" s="65" t="inlineStr">
        <is>
          <t>[Mains Current] (ILN3)</t>
        </is>
      </c>
      <c r="N140" s="69" t="inlineStr">
        <is>
          <t>[None] (DP3)</t>
        </is>
      </c>
    </row>
    <row customFormat="1" r="141" s="60">
      <c r="A141" s="64" t="inlineStr">
        <is>
          <t>DP4</t>
        </is>
      </c>
      <c r="B141" s="65" t="inlineStr">
        <is>
          <t>Fault code on fault n-4</t>
        </is>
      </c>
      <c r="C141" s="65" t="inlineStr">
        <is>
          <t>16#1C24 = 7204</t>
        </is>
      </c>
      <c r="D141" s="65" t="inlineStr">
        <is>
          <t>16#202A/5</t>
        </is>
      </c>
      <c r="E141" s="65" t="inlineStr">
        <is>
          <t>16#85/01/05 = 133/01/05</t>
        </is>
      </c>
      <c r="F141" s="67" t="inlineStr">
        <is>
          <t>LFT</t>
        </is>
      </c>
      <c r="G141" s="65" t="inlineStr">
        <is>
          <t>History parameters</t>
        </is>
      </c>
      <c r="H141" s="65" t="inlineStr">
        <is>
          <t>R</t>
        </is>
      </c>
      <c r="I141" s="65" t="inlineStr">
        <is>
          <t>WORD (Enumeration)</t>
        </is>
      </c>
      <c r="J141" s="65" t="inlineStr">
        <is>
          <t>-</t>
        </is>
      </c>
      <c r="K141" s="66" t="n"/>
      <c r="L141" s="66" t="n"/>
      <c r="M141" s="66" t="n"/>
      <c r="N141" s="68" t="n"/>
    </row>
    <row customFormat="1" r="142" s="60">
      <c r="A142" s="64" t="inlineStr">
        <is>
          <t>ULP4</t>
        </is>
      </c>
      <c r="B142" s="65" t="inlineStr">
        <is>
          <t>DC bus voltage</t>
        </is>
      </c>
      <c r="C142" s="65" t="inlineStr">
        <is>
          <t>16#1C6A = 7274</t>
        </is>
      </c>
      <c r="D142" s="65" t="inlineStr">
        <is>
          <t>16#202A/4B</t>
        </is>
      </c>
      <c r="E142" s="65" t="inlineStr">
        <is>
          <t>16#85/01/4B = 133/01/75</t>
        </is>
      </c>
      <c r="F142" s="66" t="n"/>
      <c r="G142" s="65" t="inlineStr">
        <is>
          <t>History parameters</t>
        </is>
      </c>
      <c r="H142" s="65" t="inlineStr">
        <is>
          <t>R</t>
        </is>
      </c>
      <c r="I142" s="65" t="inlineStr">
        <is>
          <t>UINT (Unsigned16)</t>
        </is>
      </c>
      <c r="J142" s="65" t="inlineStr">
        <is>
          <t>Refer to programming manual</t>
        </is>
      </c>
      <c r="K142" s="66" t="n"/>
      <c r="L142" s="65" t="inlineStr">
        <is>
          <t>0 ... 65535</t>
        </is>
      </c>
      <c r="M142" s="65" t="inlineStr">
        <is>
          <t>[DC bus voltage] (ULP4)</t>
        </is>
      </c>
      <c r="N142" s="69" t="inlineStr">
        <is>
          <t>[None] (DP4)</t>
        </is>
      </c>
    </row>
    <row customFormat="1" r="143" s="60">
      <c r="A143" s="64" t="inlineStr">
        <is>
          <t>LCP4</t>
        </is>
      </c>
      <c r="B143" s="65" t="inlineStr">
        <is>
          <t>Motor current</t>
        </is>
      </c>
      <c r="C143" s="65" t="inlineStr">
        <is>
          <t>16#1C4C = 7244</t>
        </is>
      </c>
      <c r="D143" s="65" t="inlineStr">
        <is>
          <t>16#202A/2D</t>
        </is>
      </c>
      <c r="E143" s="65" t="inlineStr">
        <is>
          <t>16#85/01/2D = 133/01/45</t>
        </is>
      </c>
      <c r="F143" s="66" t="n"/>
      <c r="G143" s="65" t="inlineStr">
        <is>
          <t>History parameters</t>
        </is>
      </c>
      <c r="H143" s="65" t="inlineStr">
        <is>
          <t>R</t>
        </is>
      </c>
      <c r="I143" s="65" t="inlineStr">
        <is>
          <t>INT (Signed16)</t>
        </is>
      </c>
      <c r="J143" s="65" t="inlineStr">
        <is>
          <t>Refer to programming manual</t>
        </is>
      </c>
      <c r="K143" s="66" t="n"/>
      <c r="L143" s="65" t="inlineStr">
        <is>
          <t>-32767 ... 32767</t>
        </is>
      </c>
      <c r="M143" s="65" t="inlineStr">
        <is>
          <t>[Motor current] (LCP4)</t>
        </is>
      </c>
      <c r="N143" s="69" t="inlineStr">
        <is>
          <t>[None] (DP4)</t>
        </is>
      </c>
    </row>
    <row customFormat="1" r="144" s="60">
      <c r="A144" s="64" t="inlineStr">
        <is>
          <t>RFP4</t>
        </is>
      </c>
      <c r="B144" s="65" t="inlineStr">
        <is>
          <t>Output frequency</t>
        </is>
      </c>
      <c r="C144" s="65" t="inlineStr">
        <is>
          <t>16#1C56 = 7254</t>
        </is>
      </c>
      <c r="D144" s="65" t="inlineStr">
        <is>
          <t>16#202A/37</t>
        </is>
      </c>
      <c r="E144" s="65" t="inlineStr">
        <is>
          <t>16#85/01/37 = 133/01/55</t>
        </is>
      </c>
      <c r="F144" s="66" t="n"/>
      <c r="G144" s="65" t="inlineStr">
        <is>
          <t>History parameters</t>
        </is>
      </c>
      <c r="H144" s="65" t="inlineStr">
        <is>
          <t>R</t>
        </is>
      </c>
      <c r="I144" s="65" t="inlineStr">
        <is>
          <t>INT (Signed16)</t>
        </is>
      </c>
      <c r="J144" s="65" t="inlineStr">
        <is>
          <t>0.1 Hz</t>
        </is>
      </c>
      <c r="K144" s="66" t="n"/>
      <c r="L144" s="65" t="inlineStr">
        <is>
          <t>-3276.7 Hz ... 3276.7 Hz</t>
        </is>
      </c>
      <c r="M144" s="65" t="inlineStr">
        <is>
          <t>[Output frequency] (RFP4)</t>
        </is>
      </c>
      <c r="N144" s="69" t="inlineStr">
        <is>
          <t>[None] (DP4)</t>
        </is>
      </c>
    </row>
    <row customFormat="1" r="145" s="60">
      <c r="A145" s="64" t="inlineStr">
        <is>
          <t>THP4</t>
        </is>
      </c>
      <c r="B145" s="65" t="inlineStr">
        <is>
          <t>Motor thermal state</t>
        </is>
      </c>
      <c r="C145" s="65" t="inlineStr">
        <is>
          <t>16#1C74 = 7284</t>
        </is>
      </c>
      <c r="D145" s="65" t="inlineStr">
        <is>
          <t>16#202A/55</t>
        </is>
      </c>
      <c r="E145" s="65" t="inlineStr">
        <is>
          <t>16#85/01/55 = 133/01/85</t>
        </is>
      </c>
      <c r="F145" s="66" t="n"/>
      <c r="G145" s="65" t="inlineStr">
        <is>
          <t>History parameters</t>
        </is>
      </c>
      <c r="H145" s="65" t="inlineStr">
        <is>
          <t>R</t>
        </is>
      </c>
      <c r="I145" s="65" t="inlineStr">
        <is>
          <t>UINT (Unsigned16)</t>
        </is>
      </c>
      <c r="J145" s="65" t="inlineStr">
        <is>
          <t>1 %</t>
        </is>
      </c>
      <c r="K145" s="66" t="n"/>
      <c r="L145" s="65" t="inlineStr">
        <is>
          <t>0 % ... 65535 %</t>
        </is>
      </c>
      <c r="M145" s="65" t="inlineStr">
        <is>
          <t>[Motor therm state] (THP4)</t>
        </is>
      </c>
      <c r="N145" s="69" t="inlineStr">
        <is>
          <t>[None] (DP4)</t>
        </is>
      </c>
    </row>
    <row customFormat="1" r="146" s="60">
      <c r="A146" s="64" t="inlineStr">
        <is>
          <t>EP4</t>
        </is>
      </c>
      <c r="B146" s="65" t="inlineStr">
        <is>
          <t>Status of last error 4</t>
        </is>
      </c>
      <c r="C146" s="65" t="inlineStr">
        <is>
          <t>16#1C2E = 7214</t>
        </is>
      </c>
      <c r="D146" s="65" t="inlineStr">
        <is>
          <t>16#202A/F</t>
        </is>
      </c>
      <c r="E146" s="65" t="inlineStr">
        <is>
          <t>16#85/01/0F = 133/01/15</t>
        </is>
      </c>
      <c r="F146" s="66" t="n"/>
      <c r="G146" s="65" t="inlineStr">
        <is>
          <t>History parameters</t>
        </is>
      </c>
      <c r="H146" s="65" t="inlineStr">
        <is>
          <t>R</t>
        </is>
      </c>
      <c r="I146" s="67" t="inlineStr">
        <is>
          <t>WORD (BitString16)</t>
        </is>
      </c>
      <c r="J146" s="65" t="inlineStr">
        <is>
          <t>-</t>
        </is>
      </c>
      <c r="K146" s="66" t="n"/>
      <c r="L146" s="66" t="n"/>
      <c r="M146" s="65" t="inlineStr">
        <is>
          <t>[Last Error 4 Status] (EP4)</t>
        </is>
      </c>
      <c r="N146" s="69" t="inlineStr">
        <is>
          <t>[None] (DP4)</t>
        </is>
      </c>
    </row>
    <row customFormat="1" r="147" s="60">
      <c r="A147" s="64" t="inlineStr">
        <is>
          <t>IP4</t>
        </is>
      </c>
      <c r="B147" s="65" t="inlineStr">
        <is>
          <t>ETI state word</t>
        </is>
      </c>
      <c r="C147" s="65" t="inlineStr">
        <is>
          <t>16#1C38 = 7224</t>
        </is>
      </c>
      <c r="D147" s="65" t="inlineStr">
        <is>
          <t>16#202A/19</t>
        </is>
      </c>
      <c r="E147" s="65" t="inlineStr">
        <is>
          <t>16#85/01/19 = 133/01/25</t>
        </is>
      </c>
      <c r="F147" s="66" t="n"/>
      <c r="G147" s="65" t="inlineStr">
        <is>
          <t>History parameters</t>
        </is>
      </c>
      <c r="H147" s="65" t="inlineStr">
        <is>
          <t>R</t>
        </is>
      </c>
      <c r="I147" s="67" t="inlineStr">
        <is>
          <t>WORD (BitString16)</t>
        </is>
      </c>
      <c r="J147" s="65" t="inlineStr">
        <is>
          <t>-</t>
        </is>
      </c>
      <c r="K147" s="66" t="n"/>
      <c r="L147" s="66" t="n"/>
      <c r="M147" s="65" t="inlineStr">
        <is>
          <t>[ETI state word] (IP4)</t>
        </is>
      </c>
      <c r="N147" s="69" t="inlineStr">
        <is>
          <t>[None] (DP4)</t>
        </is>
      </c>
    </row>
    <row customFormat="1" r="148" s="60">
      <c r="A148" s="64" t="inlineStr">
        <is>
          <t>CMP4</t>
        </is>
      </c>
      <c r="B148" s="65" t="inlineStr">
        <is>
          <t>Cmd word</t>
        </is>
      </c>
      <c r="C148" s="65" t="inlineStr">
        <is>
          <t>16#1C42 = 7234</t>
        </is>
      </c>
      <c r="D148" s="65" t="inlineStr">
        <is>
          <t>16#202A/23</t>
        </is>
      </c>
      <c r="E148" s="65" t="inlineStr">
        <is>
          <t>16#85/01/23 = 133/01/35</t>
        </is>
      </c>
      <c r="F148" s="66" t="n"/>
      <c r="G148" s="65" t="inlineStr">
        <is>
          <t>History parameters</t>
        </is>
      </c>
      <c r="H148" s="65" t="inlineStr">
        <is>
          <t>R</t>
        </is>
      </c>
      <c r="I148" s="67" t="inlineStr">
        <is>
          <t>WORD (BitString16)</t>
        </is>
      </c>
      <c r="J148" s="65" t="inlineStr">
        <is>
          <t>-</t>
        </is>
      </c>
      <c r="K148" s="66" t="n"/>
      <c r="L148" s="66" t="n"/>
      <c r="M148" s="65" t="inlineStr">
        <is>
          <t>[Cmd word] (CMP4)</t>
        </is>
      </c>
      <c r="N148" s="69" t="inlineStr">
        <is>
          <t>[None] (DP4)</t>
        </is>
      </c>
    </row>
    <row customFormat="1" r="149" s="60">
      <c r="A149" s="64" t="inlineStr">
        <is>
          <t>DCC4</t>
        </is>
      </c>
      <c r="B149" s="65" t="inlineStr">
        <is>
          <t>Command channel</t>
        </is>
      </c>
      <c r="C149" s="65" t="inlineStr">
        <is>
          <t>16#FB30 = 64304</t>
        </is>
      </c>
      <c r="D149" s="66" t="n"/>
      <c r="E149" s="66" t="n"/>
      <c r="F149" s="67" t="inlineStr">
        <is>
          <t>CNL</t>
        </is>
      </c>
      <c r="G149" s="65" t="inlineStr">
        <is>
          <t>History parameters</t>
        </is>
      </c>
      <c r="H149" s="65" t="inlineStr">
        <is>
          <t>R</t>
        </is>
      </c>
      <c r="I149" s="65" t="inlineStr">
        <is>
          <t>WORD (Enumeration)</t>
        </is>
      </c>
      <c r="J149" s="65" t="inlineStr">
        <is>
          <t>-</t>
        </is>
      </c>
      <c r="K149" s="66" t="n"/>
      <c r="L149" s="66" t="n"/>
      <c r="M149" s="65" t="inlineStr">
        <is>
          <t>[Command Channel] (DCC4)</t>
        </is>
      </c>
      <c r="N149" s="69" t="inlineStr">
        <is>
          <t>[None] (DP4)</t>
        </is>
      </c>
    </row>
    <row customFormat="1" r="150" s="60">
      <c r="A150" s="64" t="inlineStr">
        <is>
          <t>DRC4</t>
        </is>
      </c>
      <c r="B150" s="65" t="inlineStr">
        <is>
          <t>Channel for reference frequency</t>
        </is>
      </c>
      <c r="C150" s="65" t="inlineStr">
        <is>
          <t>16#FB3A = 64314</t>
        </is>
      </c>
      <c r="D150" s="66" t="n"/>
      <c r="E150" s="66" t="n"/>
      <c r="F150" s="67" t="inlineStr">
        <is>
          <t>CNL</t>
        </is>
      </c>
      <c r="G150" s="65" t="inlineStr">
        <is>
          <t>History parameters</t>
        </is>
      </c>
      <c r="H150" s="65" t="inlineStr">
        <is>
          <t>R</t>
        </is>
      </c>
      <c r="I150" s="65" t="inlineStr">
        <is>
          <t>WORD (Enumeration)</t>
        </is>
      </c>
      <c r="J150" s="65" t="inlineStr">
        <is>
          <t>-</t>
        </is>
      </c>
      <c r="K150" s="66" t="n"/>
      <c r="L150" s="66" t="n"/>
      <c r="M150" s="65" t="inlineStr">
        <is>
          <t>[Ref Freq Channel] (DRC4)</t>
        </is>
      </c>
      <c r="N150" s="69" t="inlineStr">
        <is>
          <t>[None] (DP4)</t>
        </is>
      </c>
    </row>
    <row customFormat="1" r="151" s="60">
      <c r="A151" s="64" t="inlineStr">
        <is>
          <t>CRP4</t>
        </is>
      </c>
      <c r="B151" s="65" t="inlineStr">
        <is>
          <t>Active channels on fault n-4</t>
        </is>
      </c>
      <c r="C151" s="65" t="inlineStr">
        <is>
          <t>16#1C7E = 7294</t>
        </is>
      </c>
      <c r="D151" s="65" t="inlineStr">
        <is>
          <t>16#202A/5F</t>
        </is>
      </c>
      <c r="E151" s="65" t="inlineStr">
        <is>
          <t>16#85/01/5F = 133/01/95</t>
        </is>
      </c>
      <c r="F151" s="66" t="n"/>
      <c r="G151" s="65" t="inlineStr">
        <is>
          <t>History parameters</t>
        </is>
      </c>
      <c r="H151" s="65" t="inlineStr">
        <is>
          <t>R</t>
        </is>
      </c>
      <c r="I151" s="67" t="inlineStr">
        <is>
          <t>WORD (BitString16)</t>
        </is>
      </c>
      <c r="J151" s="65" t="inlineStr">
        <is>
          <t>-</t>
        </is>
      </c>
      <c r="K151" s="66" t="n"/>
      <c r="L151" s="66" t="n"/>
      <c r="M151" s="66" t="n"/>
      <c r="N151" s="68" t="n"/>
    </row>
    <row customFormat="1" r="152" s="60">
      <c r="A152" s="64" t="inlineStr">
        <is>
          <t>RTP4</t>
        </is>
      </c>
      <c r="B152" s="65" t="inlineStr">
        <is>
          <t>Elapsed time</t>
        </is>
      </c>
      <c r="C152" s="65" t="inlineStr">
        <is>
          <t>16#1C60 = 7264</t>
        </is>
      </c>
      <c r="D152" s="65" t="inlineStr">
        <is>
          <t>16#202A/41</t>
        </is>
      </c>
      <c r="E152" s="65" t="inlineStr">
        <is>
          <t>16#85/01/41 = 133/01/65</t>
        </is>
      </c>
      <c r="F152" s="66" t="n"/>
      <c r="G152" s="65" t="inlineStr">
        <is>
          <t>History parameters</t>
        </is>
      </c>
      <c r="H152" s="65" t="inlineStr">
        <is>
          <t>R</t>
        </is>
      </c>
      <c r="I152" s="65" t="inlineStr">
        <is>
          <t>UINT (Unsigned16)</t>
        </is>
      </c>
      <c r="J152" s="65" t="inlineStr">
        <is>
          <t>1 h</t>
        </is>
      </c>
      <c r="K152" s="66" t="n"/>
      <c r="L152" s="65" t="inlineStr">
        <is>
          <t>0 h ... 65535 h</t>
        </is>
      </c>
      <c r="M152" s="65" t="inlineStr">
        <is>
          <t>[Elapsed time] (RTP4)</t>
        </is>
      </c>
      <c r="N152" s="69" t="inlineStr">
        <is>
          <t>[None] (DP4)</t>
        </is>
      </c>
    </row>
    <row customFormat="1" r="153" s="60">
      <c r="A153" s="64" t="inlineStr">
        <is>
          <t>OTP4</t>
        </is>
      </c>
      <c r="B153" s="65" t="inlineStr">
        <is>
          <t xml:space="preserve">Motor torque </t>
        </is>
      </c>
      <c r="C153" s="65" t="inlineStr">
        <is>
          <t>16#1CA6 = 7334</t>
        </is>
      </c>
      <c r="D153" s="65" t="inlineStr">
        <is>
          <t>16#202B/23</t>
        </is>
      </c>
      <c r="E153" s="65" t="inlineStr">
        <is>
          <t>16#85/01/87 = 133/01/135</t>
        </is>
      </c>
      <c r="F153" s="66" t="n"/>
      <c r="G153" s="65" t="inlineStr">
        <is>
          <t>History parameters</t>
        </is>
      </c>
      <c r="H153" s="65" t="inlineStr">
        <is>
          <t>R</t>
        </is>
      </c>
      <c r="I153" s="65" t="inlineStr">
        <is>
          <t>INT (Signed16)</t>
        </is>
      </c>
      <c r="J153" s="65" t="inlineStr">
        <is>
          <t>0.1 %</t>
        </is>
      </c>
      <c r="K153" s="66" t="n"/>
      <c r="L153" s="65" t="inlineStr">
        <is>
          <t>-3276.7 % ... 3276.7 %</t>
        </is>
      </c>
      <c r="M153" s="65" t="inlineStr">
        <is>
          <t>[Motor Torque ] (OTP4)</t>
        </is>
      </c>
      <c r="N153" s="69" t="inlineStr">
        <is>
          <t>[None] (DP4)</t>
        </is>
      </c>
    </row>
    <row customFormat="1" r="154" s="60">
      <c r="A154" s="64" t="inlineStr">
        <is>
          <t>CS14</t>
        </is>
      </c>
      <c r="B154" s="65" t="inlineStr">
        <is>
          <t>Cabinet status 1</t>
        </is>
      </c>
      <c r="C154" s="65" t="inlineStr">
        <is>
          <t>16#1EB8 = 7864</t>
        </is>
      </c>
      <c r="D154" s="65" t="inlineStr">
        <is>
          <t>16#2030/41</t>
        </is>
      </c>
      <c r="E154" s="65" t="inlineStr">
        <is>
          <t>16#88/01/41 = 136/01/65</t>
        </is>
      </c>
      <c r="F154" s="66" t="n"/>
      <c r="G154" s="65" t="inlineStr">
        <is>
          <t>History parameters</t>
        </is>
      </c>
      <c r="H154" s="65" t="inlineStr">
        <is>
          <t>R</t>
        </is>
      </c>
      <c r="I154" s="65" t="inlineStr">
        <is>
          <t>WORD (BitString16)</t>
        </is>
      </c>
      <c r="J154" s="65" t="inlineStr">
        <is>
          <t>-</t>
        </is>
      </c>
      <c r="K154" s="66" t="n"/>
      <c r="L154" s="66" t="n"/>
      <c r="M154" s="65" t="inlineStr">
        <is>
          <t>[Cab status 1] (CS14)</t>
        </is>
      </c>
      <c r="N154" s="69" t="inlineStr">
        <is>
          <t>[None] (DP4)</t>
        </is>
      </c>
    </row>
    <row customFormat="1" r="155" s="60">
      <c r="A155" s="64" t="inlineStr">
        <is>
          <t>CS24</t>
        </is>
      </c>
      <c r="B155" s="65" t="inlineStr">
        <is>
          <t>Cabinet status 2</t>
        </is>
      </c>
      <c r="C155" s="65" t="inlineStr">
        <is>
          <t>16#1ECC = 7884</t>
        </is>
      </c>
      <c r="D155" s="65" t="inlineStr">
        <is>
          <t>16#2030/55</t>
        </is>
      </c>
      <c r="E155" s="65" t="inlineStr">
        <is>
          <t>16#88/01/55 = 136/01/85</t>
        </is>
      </c>
      <c r="F155" s="66" t="n"/>
      <c r="G155" s="65" t="inlineStr">
        <is>
          <t>History parameters</t>
        </is>
      </c>
      <c r="H155" s="65" t="inlineStr">
        <is>
          <t>R</t>
        </is>
      </c>
      <c r="I155" s="65" t="inlineStr">
        <is>
          <t>WORD (BitString16)</t>
        </is>
      </c>
      <c r="J155" s="65" t="inlineStr">
        <is>
          <t>-</t>
        </is>
      </c>
      <c r="K155" s="66" t="n"/>
      <c r="L155" s="66" t="n"/>
      <c r="M155" s="65" t="inlineStr">
        <is>
          <t>[Cab status 2] (CS24)</t>
        </is>
      </c>
      <c r="N155" s="69" t="inlineStr">
        <is>
          <t>[None] (DP4)</t>
        </is>
      </c>
    </row>
    <row customFormat="1" r="156" s="60">
      <c r="A156" s="64" t="inlineStr">
        <is>
          <t>TTS4</t>
        </is>
      </c>
      <c r="B156" s="65" t="inlineStr">
        <is>
          <t>Thermal transformer</t>
        </is>
      </c>
      <c r="C156" s="65" t="inlineStr">
        <is>
          <t>16#1EE0 = 7904</t>
        </is>
      </c>
      <c r="D156" s="65" t="inlineStr">
        <is>
          <t>16#2031/5</t>
        </is>
      </c>
      <c r="E156" s="65" t="inlineStr">
        <is>
          <t>16#88/01/69 = 136/01/105</t>
        </is>
      </c>
      <c r="F156" s="66" t="n"/>
      <c r="G156" s="65" t="inlineStr">
        <is>
          <t>History parameters</t>
        </is>
      </c>
      <c r="H156" s="65" t="inlineStr">
        <is>
          <t>R</t>
        </is>
      </c>
      <c r="I156" s="65" t="inlineStr">
        <is>
          <t>INT (Signed16)</t>
        </is>
      </c>
      <c r="J156" s="65" t="inlineStr">
        <is>
          <t>1 °C</t>
        </is>
      </c>
      <c r="K156" s="66" t="n"/>
      <c r="L156" s="65" t="inlineStr">
        <is>
          <t>-32003 °C ... 32000 °C</t>
        </is>
      </c>
      <c r="M156" s="65" t="inlineStr">
        <is>
          <t>[Thermal transformer] (TTS4)</t>
        </is>
      </c>
      <c r="N156" s="69" t="inlineStr">
        <is>
          <t>[None] (DP4)</t>
        </is>
      </c>
    </row>
    <row customFormat="1" r="157" s="60">
      <c r="A157" s="64" t="inlineStr">
        <is>
          <t>FRP4</t>
        </is>
      </c>
      <c r="B157" s="65" t="inlineStr">
        <is>
          <t>Reference frequency</t>
        </is>
      </c>
      <c r="C157" s="65" t="inlineStr">
        <is>
          <t>16#1EF4 = 7924</t>
        </is>
      </c>
      <c r="D157" s="65" t="inlineStr">
        <is>
          <t>16#2031/19</t>
        </is>
      </c>
      <c r="E157" s="65" t="inlineStr">
        <is>
          <t>16#88/01/7D = 136/01/125</t>
        </is>
      </c>
      <c r="F157" s="66" t="n"/>
      <c r="G157" s="65" t="inlineStr">
        <is>
          <t>History parameters</t>
        </is>
      </c>
      <c r="H157" s="65" t="inlineStr">
        <is>
          <t>R</t>
        </is>
      </c>
      <c r="I157" s="65" t="inlineStr">
        <is>
          <t>INT (Signed16)</t>
        </is>
      </c>
      <c r="J157" s="65" t="inlineStr">
        <is>
          <t>0.1 Hz</t>
        </is>
      </c>
      <c r="K157" s="66" t="n"/>
      <c r="L157" s="65" t="inlineStr">
        <is>
          <t>-3276.7 Hz ... 3276.7 Hz</t>
        </is>
      </c>
      <c r="M157" s="65" t="inlineStr">
        <is>
          <t>[Reference Frequency] (FRP4)</t>
        </is>
      </c>
      <c r="N157" s="69" t="inlineStr">
        <is>
          <t>[None] (DP4)</t>
        </is>
      </c>
    </row>
    <row customFormat="1" r="158" s="60">
      <c r="A158" s="64" t="inlineStr">
        <is>
          <t>ULN4</t>
        </is>
      </c>
      <c r="B158" s="65" t="inlineStr">
        <is>
          <t>Mains voltage</t>
        </is>
      </c>
      <c r="C158" s="65" t="inlineStr">
        <is>
          <t>16#9B7C = 39804</t>
        </is>
      </c>
      <c r="D158" s="66" t="n"/>
      <c r="E158" s="66" t="n"/>
      <c r="F158" s="66" t="n"/>
      <c r="G158" s="65" t="inlineStr">
        <is>
          <t>History parameters</t>
        </is>
      </c>
      <c r="H158" s="65" t="inlineStr">
        <is>
          <t>R</t>
        </is>
      </c>
      <c r="I158" s="65" t="inlineStr">
        <is>
          <t>UINT (Unsigned16)</t>
        </is>
      </c>
      <c r="J158" s="65" t="inlineStr">
        <is>
          <t>Refer to programming manual</t>
        </is>
      </c>
      <c r="K158" s="66" t="n"/>
      <c r="L158" s="65" t="inlineStr">
        <is>
          <t>0 ... 65535</t>
        </is>
      </c>
      <c r="M158" s="65" t="inlineStr">
        <is>
          <t>[Mains Voltage] (ULN4)</t>
        </is>
      </c>
      <c r="N158" s="69" t="inlineStr">
        <is>
          <t>[None] (DP4)</t>
        </is>
      </c>
    </row>
    <row customFormat="1" r="159" s="60">
      <c r="A159" s="64" t="inlineStr">
        <is>
          <t>ILN4</t>
        </is>
      </c>
      <c r="B159" s="65" t="inlineStr">
        <is>
          <t>Mains current</t>
        </is>
      </c>
      <c r="C159" s="65" t="inlineStr">
        <is>
          <t>16#9BB8 = 39864</t>
        </is>
      </c>
      <c r="D159" s="66" t="n"/>
      <c r="E159" s="66" t="n"/>
      <c r="F159" s="66" t="n"/>
      <c r="G159" s="65" t="inlineStr">
        <is>
          <t>History parameters</t>
        </is>
      </c>
      <c r="H159" s="65" t="inlineStr">
        <is>
          <t>R</t>
        </is>
      </c>
      <c r="I159" s="65" t="inlineStr">
        <is>
          <t>INT (Signed16)</t>
        </is>
      </c>
      <c r="J159" s="65" t="inlineStr">
        <is>
          <t>Refer to programming manual</t>
        </is>
      </c>
      <c r="K159" s="66" t="n"/>
      <c r="L159" s="65" t="inlineStr">
        <is>
          <t>-32767 ... 32767</t>
        </is>
      </c>
      <c r="M159" s="65" t="inlineStr">
        <is>
          <t>[Mains Current] (ILN4)</t>
        </is>
      </c>
      <c r="N159" s="69" t="inlineStr">
        <is>
          <t>[None] (DP4)</t>
        </is>
      </c>
    </row>
    <row customFormat="1" r="160" s="60">
      <c r="A160" s="64" t="inlineStr">
        <is>
          <t>DP5</t>
        </is>
      </c>
      <c r="B160" s="65" t="inlineStr">
        <is>
          <t>Fault code on fault n-5</t>
        </is>
      </c>
      <c r="C160" s="65" t="inlineStr">
        <is>
          <t>16#1C25 = 7205</t>
        </is>
      </c>
      <c r="D160" s="65" t="inlineStr">
        <is>
          <t>16#202A/6</t>
        </is>
      </c>
      <c r="E160" s="65" t="inlineStr">
        <is>
          <t>16#85/01/06 = 133/01/06</t>
        </is>
      </c>
      <c r="F160" s="67" t="inlineStr">
        <is>
          <t>LFT</t>
        </is>
      </c>
      <c r="G160" s="65" t="inlineStr">
        <is>
          <t>History parameters</t>
        </is>
      </c>
      <c r="H160" s="65" t="inlineStr">
        <is>
          <t>R</t>
        </is>
      </c>
      <c r="I160" s="65" t="inlineStr">
        <is>
          <t>WORD (Enumeration)</t>
        </is>
      </c>
      <c r="J160" s="65" t="inlineStr">
        <is>
          <t>-</t>
        </is>
      </c>
      <c r="K160" s="66" t="n"/>
      <c r="L160" s="66" t="n"/>
      <c r="M160" s="66" t="n"/>
      <c r="N160" s="68" t="n"/>
    </row>
    <row customFormat="1" r="161" s="60">
      <c r="A161" s="64" t="inlineStr">
        <is>
          <t>ULP5</t>
        </is>
      </c>
      <c r="B161" s="65" t="inlineStr">
        <is>
          <t>DC bus voltage</t>
        </is>
      </c>
      <c r="C161" s="65" t="inlineStr">
        <is>
          <t>16#1C6B = 7275</t>
        </is>
      </c>
      <c r="D161" s="65" t="inlineStr">
        <is>
          <t>16#202A/4C</t>
        </is>
      </c>
      <c r="E161" s="65" t="inlineStr">
        <is>
          <t>16#85/01/4C = 133/01/76</t>
        </is>
      </c>
      <c r="F161" s="66" t="n"/>
      <c r="G161" s="65" t="inlineStr">
        <is>
          <t>History parameters</t>
        </is>
      </c>
      <c r="H161" s="65" t="inlineStr">
        <is>
          <t>R</t>
        </is>
      </c>
      <c r="I161" s="65" t="inlineStr">
        <is>
          <t>UINT (Unsigned16)</t>
        </is>
      </c>
      <c r="J161" s="65" t="inlineStr">
        <is>
          <t>Refer to programming manual</t>
        </is>
      </c>
      <c r="K161" s="66" t="n"/>
      <c r="L161" s="65" t="inlineStr">
        <is>
          <t>0 ... 65535</t>
        </is>
      </c>
      <c r="M161" s="65" t="inlineStr">
        <is>
          <t>[DC bus voltage] (ULP5)</t>
        </is>
      </c>
      <c r="N161" s="69" t="inlineStr">
        <is>
          <t>[None] (DP5)</t>
        </is>
      </c>
    </row>
    <row customFormat="1" r="162" s="60">
      <c r="A162" s="64" t="inlineStr">
        <is>
          <t>LCP5</t>
        </is>
      </c>
      <c r="B162" s="65" t="inlineStr">
        <is>
          <t>Motor current</t>
        </is>
      </c>
      <c r="C162" s="65" t="inlineStr">
        <is>
          <t>16#1C4D = 7245</t>
        </is>
      </c>
      <c r="D162" s="65" t="inlineStr">
        <is>
          <t>16#202A/2E</t>
        </is>
      </c>
      <c r="E162" s="65" t="inlineStr">
        <is>
          <t>16#85/01/2E = 133/01/46</t>
        </is>
      </c>
      <c r="F162" s="66" t="n"/>
      <c r="G162" s="65" t="inlineStr">
        <is>
          <t>History parameters</t>
        </is>
      </c>
      <c r="H162" s="65" t="inlineStr">
        <is>
          <t>R</t>
        </is>
      </c>
      <c r="I162" s="65" t="inlineStr">
        <is>
          <t>INT (Signed16)</t>
        </is>
      </c>
      <c r="J162" s="65" t="inlineStr">
        <is>
          <t>Refer to programming manual</t>
        </is>
      </c>
      <c r="K162" s="66" t="n"/>
      <c r="L162" s="65" t="inlineStr">
        <is>
          <t>-32767 ... 32767</t>
        </is>
      </c>
      <c r="M162" s="65" t="inlineStr">
        <is>
          <t>[Motor current] (LCP5)</t>
        </is>
      </c>
      <c r="N162" s="69" t="inlineStr">
        <is>
          <t>[None] (DP5)</t>
        </is>
      </c>
    </row>
    <row customFormat="1" r="163" s="60">
      <c r="A163" s="64" t="inlineStr">
        <is>
          <t>RFP5</t>
        </is>
      </c>
      <c r="B163" s="65" t="inlineStr">
        <is>
          <t>Output frequency</t>
        </is>
      </c>
      <c r="C163" s="65" t="inlineStr">
        <is>
          <t>16#1C57 = 7255</t>
        </is>
      </c>
      <c r="D163" s="65" t="inlineStr">
        <is>
          <t>16#202A/38</t>
        </is>
      </c>
      <c r="E163" s="65" t="inlineStr">
        <is>
          <t>16#85/01/38 = 133/01/56</t>
        </is>
      </c>
      <c r="F163" s="66" t="n"/>
      <c r="G163" s="65" t="inlineStr">
        <is>
          <t>History parameters</t>
        </is>
      </c>
      <c r="H163" s="65" t="inlineStr">
        <is>
          <t>R</t>
        </is>
      </c>
      <c r="I163" s="65" t="inlineStr">
        <is>
          <t>INT (Signed16)</t>
        </is>
      </c>
      <c r="J163" s="65" t="inlineStr">
        <is>
          <t>0.1 Hz</t>
        </is>
      </c>
      <c r="K163" s="66" t="n"/>
      <c r="L163" s="65" t="inlineStr">
        <is>
          <t>-3276.7 Hz ... 3276.7 Hz</t>
        </is>
      </c>
      <c r="M163" s="65" t="inlineStr">
        <is>
          <t>[Output frequency] (RFP5)</t>
        </is>
      </c>
      <c r="N163" s="69" t="inlineStr">
        <is>
          <t>[None] (DP5)</t>
        </is>
      </c>
    </row>
    <row customFormat="1" r="164" s="60">
      <c r="A164" s="64" t="inlineStr">
        <is>
          <t>THP5</t>
        </is>
      </c>
      <c r="B164" s="65" t="inlineStr">
        <is>
          <t>Motor thermal state</t>
        </is>
      </c>
      <c r="C164" s="65" t="inlineStr">
        <is>
          <t>16#1C75 = 7285</t>
        </is>
      </c>
      <c r="D164" s="65" t="inlineStr">
        <is>
          <t>16#202A/56</t>
        </is>
      </c>
      <c r="E164" s="65" t="inlineStr">
        <is>
          <t>16#85/01/56 = 133/01/86</t>
        </is>
      </c>
      <c r="F164" s="66" t="n"/>
      <c r="G164" s="65" t="inlineStr">
        <is>
          <t>History parameters</t>
        </is>
      </c>
      <c r="H164" s="65" t="inlineStr">
        <is>
          <t>R</t>
        </is>
      </c>
      <c r="I164" s="65" t="inlineStr">
        <is>
          <t>UINT (Unsigned16)</t>
        </is>
      </c>
      <c r="J164" s="65" t="inlineStr">
        <is>
          <t>1 %</t>
        </is>
      </c>
      <c r="K164" s="66" t="n"/>
      <c r="L164" s="65" t="inlineStr">
        <is>
          <t>0 % ... 65535 %</t>
        </is>
      </c>
      <c r="M164" s="65" t="inlineStr">
        <is>
          <t>[Motor therm state] (THP5)</t>
        </is>
      </c>
      <c r="N164" s="69" t="inlineStr">
        <is>
          <t>[None] (DP5)</t>
        </is>
      </c>
    </row>
    <row customFormat="1" r="165" s="60">
      <c r="A165" s="64" t="inlineStr">
        <is>
          <t>EP5</t>
        </is>
      </c>
      <c r="B165" s="65" t="inlineStr">
        <is>
          <t>State word</t>
        </is>
      </c>
      <c r="C165" s="65" t="inlineStr">
        <is>
          <t>16#1C2F = 7215</t>
        </is>
      </c>
      <c r="D165" s="65" t="inlineStr">
        <is>
          <t>16#202A/10</t>
        </is>
      </c>
      <c r="E165" s="65" t="inlineStr">
        <is>
          <t>16#85/01/10 = 133/01/16</t>
        </is>
      </c>
      <c r="F165" s="66" t="n"/>
      <c r="G165" s="65" t="inlineStr">
        <is>
          <t>History parameters</t>
        </is>
      </c>
      <c r="H165" s="65" t="inlineStr">
        <is>
          <t>R</t>
        </is>
      </c>
      <c r="I165" s="67" t="inlineStr">
        <is>
          <t>WORD (BitString16)</t>
        </is>
      </c>
      <c r="J165" s="65" t="inlineStr">
        <is>
          <t>-</t>
        </is>
      </c>
      <c r="K165" s="66" t="n"/>
      <c r="L165" s="66" t="n"/>
      <c r="M165" s="65" t="inlineStr">
        <is>
          <t>[ETA state word] (EP5)</t>
        </is>
      </c>
      <c r="N165" s="69" t="inlineStr">
        <is>
          <t>[None] (DP5)</t>
        </is>
      </c>
    </row>
    <row customFormat="1" r="166" s="60">
      <c r="A166" s="64" t="inlineStr">
        <is>
          <t>IP5</t>
        </is>
      </c>
      <c r="B166" s="65" t="inlineStr">
        <is>
          <t>ETI state word</t>
        </is>
      </c>
      <c r="C166" s="65" t="inlineStr">
        <is>
          <t>16#1C39 = 7225</t>
        </is>
      </c>
      <c r="D166" s="65" t="inlineStr">
        <is>
          <t>16#202A/1A</t>
        </is>
      </c>
      <c r="E166" s="65" t="inlineStr">
        <is>
          <t>16#85/01/1A = 133/01/26</t>
        </is>
      </c>
      <c r="F166" s="66" t="n"/>
      <c r="G166" s="65" t="inlineStr">
        <is>
          <t>History parameters</t>
        </is>
      </c>
      <c r="H166" s="65" t="inlineStr">
        <is>
          <t>R</t>
        </is>
      </c>
      <c r="I166" s="67" t="inlineStr">
        <is>
          <t>WORD (BitString16)</t>
        </is>
      </c>
      <c r="J166" s="65" t="inlineStr">
        <is>
          <t>-</t>
        </is>
      </c>
      <c r="K166" s="66" t="n"/>
      <c r="L166" s="66" t="n"/>
      <c r="M166" s="65" t="inlineStr">
        <is>
          <t>[ETI state word] (IP5)</t>
        </is>
      </c>
      <c r="N166" s="69" t="inlineStr">
        <is>
          <t>[None] (DP5)</t>
        </is>
      </c>
    </row>
    <row customFormat="1" r="167" s="60">
      <c r="A167" s="64" t="inlineStr">
        <is>
          <t>CMP5</t>
        </is>
      </c>
      <c r="B167" s="65" t="inlineStr">
        <is>
          <t>Cmd word</t>
        </is>
      </c>
      <c r="C167" s="65" t="inlineStr">
        <is>
          <t>16#1C43 = 7235</t>
        </is>
      </c>
      <c r="D167" s="65" t="inlineStr">
        <is>
          <t>16#202A/24</t>
        </is>
      </c>
      <c r="E167" s="65" t="inlineStr">
        <is>
          <t>16#85/01/24 = 133/01/36</t>
        </is>
      </c>
      <c r="F167" s="66" t="n"/>
      <c r="G167" s="65" t="inlineStr">
        <is>
          <t>History parameters</t>
        </is>
      </c>
      <c r="H167" s="65" t="inlineStr">
        <is>
          <t>R</t>
        </is>
      </c>
      <c r="I167" s="67" t="inlineStr">
        <is>
          <t>WORD (BitString16)</t>
        </is>
      </c>
      <c r="J167" s="65" t="inlineStr">
        <is>
          <t>-</t>
        </is>
      </c>
      <c r="K167" s="66" t="n"/>
      <c r="L167" s="66" t="n"/>
      <c r="M167" s="65" t="inlineStr">
        <is>
          <t>[Cmd word] (CMP5)</t>
        </is>
      </c>
      <c r="N167" s="69" t="inlineStr">
        <is>
          <t>[None] (DP5)</t>
        </is>
      </c>
    </row>
    <row customFormat="1" r="168" s="60">
      <c r="A168" s="64" t="inlineStr">
        <is>
          <t>DCC5</t>
        </is>
      </c>
      <c r="B168" s="65" t="inlineStr">
        <is>
          <t>Command channel</t>
        </is>
      </c>
      <c r="C168" s="65" t="inlineStr">
        <is>
          <t>16#FB31 = 64305</t>
        </is>
      </c>
      <c r="D168" s="66" t="n"/>
      <c r="E168" s="66" t="n"/>
      <c r="F168" s="67" t="inlineStr">
        <is>
          <t>CNL</t>
        </is>
      </c>
      <c r="G168" s="65" t="inlineStr">
        <is>
          <t>History parameters</t>
        </is>
      </c>
      <c r="H168" s="65" t="inlineStr">
        <is>
          <t>R</t>
        </is>
      </c>
      <c r="I168" s="65" t="inlineStr">
        <is>
          <t>WORD (Enumeration)</t>
        </is>
      </c>
      <c r="J168" s="65" t="inlineStr">
        <is>
          <t>-</t>
        </is>
      </c>
      <c r="K168" s="66" t="n"/>
      <c r="L168" s="66" t="n"/>
      <c r="M168" s="65" t="inlineStr">
        <is>
          <t>[Command Channel] (DCC5)</t>
        </is>
      </c>
      <c r="N168" s="69" t="inlineStr">
        <is>
          <t>[None] (DP5)</t>
        </is>
      </c>
    </row>
    <row customFormat="1" r="169" s="60">
      <c r="A169" s="64" t="inlineStr">
        <is>
          <t>DRC5</t>
        </is>
      </c>
      <c r="B169" s="65" t="inlineStr">
        <is>
          <t>Channel for reference frequency</t>
        </is>
      </c>
      <c r="C169" s="65" t="inlineStr">
        <is>
          <t>16#FB3B = 64315</t>
        </is>
      </c>
      <c r="D169" s="66" t="n"/>
      <c r="E169" s="66" t="n"/>
      <c r="F169" s="67" t="inlineStr">
        <is>
          <t>CNL</t>
        </is>
      </c>
      <c r="G169" s="65" t="inlineStr">
        <is>
          <t>History parameters</t>
        </is>
      </c>
      <c r="H169" s="65" t="inlineStr">
        <is>
          <t>R</t>
        </is>
      </c>
      <c r="I169" s="65" t="inlineStr">
        <is>
          <t>WORD (Enumeration)</t>
        </is>
      </c>
      <c r="J169" s="65" t="inlineStr">
        <is>
          <t>-</t>
        </is>
      </c>
      <c r="K169" s="66" t="n"/>
      <c r="L169" s="66" t="n"/>
      <c r="M169" s="65" t="inlineStr">
        <is>
          <t>[Ref Freq Channel] (DRC5)</t>
        </is>
      </c>
      <c r="N169" s="69" t="inlineStr">
        <is>
          <t>[None] (DP5)</t>
        </is>
      </c>
    </row>
    <row customFormat="1" r="170" s="60">
      <c r="A170" s="64" t="inlineStr">
        <is>
          <t>CRP5</t>
        </is>
      </c>
      <c r="B170" s="65" t="inlineStr">
        <is>
          <t>Active channels on fault n-5</t>
        </is>
      </c>
      <c r="C170" s="65" t="inlineStr">
        <is>
          <t>16#1C7F = 7295</t>
        </is>
      </c>
      <c r="D170" s="65" t="inlineStr">
        <is>
          <t>16#202A/60</t>
        </is>
      </c>
      <c r="E170" s="65" t="inlineStr">
        <is>
          <t>16#85/01/60 = 133/01/96</t>
        </is>
      </c>
      <c r="F170" s="66" t="n"/>
      <c r="G170" s="65" t="inlineStr">
        <is>
          <t>History parameters</t>
        </is>
      </c>
      <c r="H170" s="65" t="inlineStr">
        <is>
          <t>R</t>
        </is>
      </c>
      <c r="I170" s="67" t="inlineStr">
        <is>
          <t>WORD (BitString16)</t>
        </is>
      </c>
      <c r="J170" s="65" t="inlineStr">
        <is>
          <t>-</t>
        </is>
      </c>
      <c r="K170" s="66" t="n"/>
      <c r="L170" s="66" t="n"/>
      <c r="M170" s="66" t="n"/>
      <c r="N170" s="68" t="n"/>
    </row>
    <row customFormat="1" r="171" s="60">
      <c r="A171" s="64" t="inlineStr">
        <is>
          <t>RTP5</t>
        </is>
      </c>
      <c r="B171" s="65" t="inlineStr">
        <is>
          <t>Elapsed time</t>
        </is>
      </c>
      <c r="C171" s="65" t="inlineStr">
        <is>
          <t>16#1C61 = 7265</t>
        </is>
      </c>
      <c r="D171" s="65" t="inlineStr">
        <is>
          <t>16#202A/42</t>
        </is>
      </c>
      <c r="E171" s="65" t="inlineStr">
        <is>
          <t>16#85/01/42 = 133/01/66</t>
        </is>
      </c>
      <c r="F171" s="66" t="n"/>
      <c r="G171" s="65" t="inlineStr">
        <is>
          <t>History parameters</t>
        </is>
      </c>
      <c r="H171" s="65" t="inlineStr">
        <is>
          <t>R</t>
        </is>
      </c>
      <c r="I171" s="65" t="inlineStr">
        <is>
          <t>UINT (Unsigned16)</t>
        </is>
      </c>
      <c r="J171" s="65" t="inlineStr">
        <is>
          <t>1 h</t>
        </is>
      </c>
      <c r="K171" s="66" t="n"/>
      <c r="L171" s="65" t="inlineStr">
        <is>
          <t>0 h ... 65535 h</t>
        </is>
      </c>
      <c r="M171" s="65" t="inlineStr">
        <is>
          <t>[Elapsed time] (RTP5)</t>
        </is>
      </c>
      <c r="N171" s="69" t="inlineStr">
        <is>
          <t>[None] (DP5)</t>
        </is>
      </c>
    </row>
    <row customFormat="1" r="172" s="60">
      <c r="A172" s="64" t="inlineStr">
        <is>
          <t>OTP5</t>
        </is>
      </c>
      <c r="B172" s="65" t="inlineStr">
        <is>
          <t xml:space="preserve">Motor torque </t>
        </is>
      </c>
      <c r="C172" s="65" t="inlineStr">
        <is>
          <t>16#1CA7 = 7335</t>
        </is>
      </c>
      <c r="D172" s="65" t="inlineStr">
        <is>
          <t>16#202B/24</t>
        </is>
      </c>
      <c r="E172" s="65" t="inlineStr">
        <is>
          <t>16#85/01/88 = 133/01/136</t>
        </is>
      </c>
      <c r="F172" s="66" t="n"/>
      <c r="G172" s="65" t="inlineStr">
        <is>
          <t>History parameters</t>
        </is>
      </c>
      <c r="H172" s="65" t="inlineStr">
        <is>
          <t>R</t>
        </is>
      </c>
      <c r="I172" s="65" t="inlineStr">
        <is>
          <t>INT (Signed16)</t>
        </is>
      </c>
      <c r="J172" s="65" t="inlineStr">
        <is>
          <t>0.1 %</t>
        </is>
      </c>
      <c r="K172" s="66" t="n"/>
      <c r="L172" s="65" t="inlineStr">
        <is>
          <t>-3276.7 % ... 3276.7 %</t>
        </is>
      </c>
      <c r="M172" s="65" t="inlineStr">
        <is>
          <t>[Motor Torque ] (OTP5)</t>
        </is>
      </c>
      <c r="N172" s="69" t="inlineStr">
        <is>
          <t>[None] (DP5)</t>
        </is>
      </c>
    </row>
    <row customFormat="1" r="173" s="60">
      <c r="A173" s="64" t="inlineStr">
        <is>
          <t>CS15</t>
        </is>
      </c>
      <c r="B173" s="65" t="inlineStr">
        <is>
          <t>Cabinet status 1</t>
        </is>
      </c>
      <c r="C173" s="65" t="inlineStr">
        <is>
          <t>16#1EB9 = 7865</t>
        </is>
      </c>
      <c r="D173" s="65" t="inlineStr">
        <is>
          <t>16#2030/42</t>
        </is>
      </c>
      <c r="E173" s="65" t="inlineStr">
        <is>
          <t>16#88/01/42 = 136/01/66</t>
        </is>
      </c>
      <c r="F173" s="66" t="n"/>
      <c r="G173" s="65" t="inlineStr">
        <is>
          <t>History parameters</t>
        </is>
      </c>
      <c r="H173" s="65" t="inlineStr">
        <is>
          <t>R</t>
        </is>
      </c>
      <c r="I173" s="65" t="inlineStr">
        <is>
          <t>WORD (BitString16)</t>
        </is>
      </c>
      <c r="J173" s="65" t="inlineStr">
        <is>
          <t>-</t>
        </is>
      </c>
      <c r="K173" s="66" t="n"/>
      <c r="L173" s="66" t="n"/>
      <c r="M173" s="65" t="inlineStr">
        <is>
          <t>[Cab status 1] (CS15)</t>
        </is>
      </c>
      <c r="N173" s="69" t="inlineStr">
        <is>
          <t>[None] (DP5)</t>
        </is>
      </c>
    </row>
    <row customFormat="1" r="174" s="60">
      <c r="A174" s="64" t="inlineStr">
        <is>
          <t>CS25</t>
        </is>
      </c>
      <c r="B174" s="65" t="inlineStr">
        <is>
          <t>Cabinet status 2</t>
        </is>
      </c>
      <c r="C174" s="65" t="inlineStr">
        <is>
          <t>16#1ECD = 7885</t>
        </is>
      </c>
      <c r="D174" s="65" t="inlineStr">
        <is>
          <t>16#2030/56</t>
        </is>
      </c>
      <c r="E174" s="65" t="inlineStr">
        <is>
          <t>16#88/01/56 = 136/01/86</t>
        </is>
      </c>
      <c r="F174" s="66" t="n"/>
      <c r="G174" s="65" t="inlineStr">
        <is>
          <t>History parameters</t>
        </is>
      </c>
      <c r="H174" s="65" t="inlineStr">
        <is>
          <t>R</t>
        </is>
      </c>
      <c r="I174" s="65" t="inlineStr">
        <is>
          <t>WORD (BitString16)</t>
        </is>
      </c>
      <c r="J174" s="65" t="inlineStr">
        <is>
          <t>-</t>
        </is>
      </c>
      <c r="K174" s="66" t="n"/>
      <c r="L174" s="66" t="n"/>
      <c r="M174" s="65" t="inlineStr">
        <is>
          <t>[Cab status 2] (CS25)</t>
        </is>
      </c>
      <c r="N174" s="69" t="inlineStr">
        <is>
          <t>[None] (DP5)</t>
        </is>
      </c>
    </row>
    <row customFormat="1" r="175" s="60">
      <c r="A175" s="64" t="inlineStr">
        <is>
          <t>TTS5</t>
        </is>
      </c>
      <c r="B175" s="65" t="inlineStr">
        <is>
          <t>Thermal transformer</t>
        </is>
      </c>
      <c r="C175" s="65" t="inlineStr">
        <is>
          <t>16#1EE1 = 7905</t>
        </is>
      </c>
      <c r="D175" s="65" t="inlineStr">
        <is>
          <t>16#2031/6</t>
        </is>
      </c>
      <c r="E175" s="65" t="inlineStr">
        <is>
          <t>16#88/01/6A = 136/01/106</t>
        </is>
      </c>
      <c r="F175" s="66" t="n"/>
      <c r="G175" s="65" t="inlineStr">
        <is>
          <t>History parameters</t>
        </is>
      </c>
      <c r="H175" s="65" t="inlineStr">
        <is>
          <t>R</t>
        </is>
      </c>
      <c r="I175" s="65" t="inlineStr">
        <is>
          <t>INT (Signed16)</t>
        </is>
      </c>
      <c r="J175" s="65" t="inlineStr">
        <is>
          <t>1 °C</t>
        </is>
      </c>
      <c r="K175" s="66" t="n"/>
      <c r="L175" s="65" t="inlineStr">
        <is>
          <t>-32003 °C ... 32000 °C</t>
        </is>
      </c>
      <c r="M175" s="65" t="inlineStr">
        <is>
          <t>[Thermal transformer] (TTS5)</t>
        </is>
      </c>
      <c r="N175" s="69" t="inlineStr">
        <is>
          <t>[None] (DP5)</t>
        </is>
      </c>
    </row>
    <row customFormat="1" r="176" s="60">
      <c r="A176" s="64" t="inlineStr">
        <is>
          <t>FRP5</t>
        </is>
      </c>
      <c r="B176" s="65" t="inlineStr">
        <is>
          <t>Reference frequency</t>
        </is>
      </c>
      <c r="C176" s="65" t="inlineStr">
        <is>
          <t>16#1EF5 = 7925</t>
        </is>
      </c>
      <c r="D176" s="65" t="inlineStr">
        <is>
          <t>16#2031/1A</t>
        </is>
      </c>
      <c r="E176" s="65" t="inlineStr">
        <is>
          <t>16#88/01/7E = 136/01/126</t>
        </is>
      </c>
      <c r="F176" s="66" t="n"/>
      <c r="G176" s="65" t="inlineStr">
        <is>
          <t>History parameters</t>
        </is>
      </c>
      <c r="H176" s="65" t="inlineStr">
        <is>
          <t>R</t>
        </is>
      </c>
      <c r="I176" s="65" t="inlineStr">
        <is>
          <t>INT (Signed16)</t>
        </is>
      </c>
      <c r="J176" s="65" t="inlineStr">
        <is>
          <t>0.1 Hz</t>
        </is>
      </c>
      <c r="K176" s="66" t="n"/>
      <c r="L176" s="65" t="inlineStr">
        <is>
          <t>-3276.7 Hz ... 3276.7 Hz</t>
        </is>
      </c>
      <c r="M176" s="65" t="inlineStr">
        <is>
          <t>[Reference Frequency] (FRP5)</t>
        </is>
      </c>
      <c r="N176" s="69" t="inlineStr">
        <is>
          <t>[None] (DP5)</t>
        </is>
      </c>
    </row>
    <row customFormat="1" r="177" s="60">
      <c r="A177" s="64" t="inlineStr">
        <is>
          <t>ULN5</t>
        </is>
      </c>
      <c r="B177" s="65" t="inlineStr">
        <is>
          <t>Mains voltage</t>
        </is>
      </c>
      <c r="C177" s="65" t="inlineStr">
        <is>
          <t>16#9B7D = 39805</t>
        </is>
      </c>
      <c r="D177" s="66" t="n"/>
      <c r="E177" s="66" t="n"/>
      <c r="F177" s="66" t="n"/>
      <c r="G177" s="65" t="inlineStr">
        <is>
          <t>History parameters</t>
        </is>
      </c>
      <c r="H177" s="65" t="inlineStr">
        <is>
          <t>R</t>
        </is>
      </c>
      <c r="I177" s="65" t="inlineStr">
        <is>
          <t>UINT (Unsigned16)</t>
        </is>
      </c>
      <c r="J177" s="65" t="inlineStr">
        <is>
          <t>Refer to programming manual</t>
        </is>
      </c>
      <c r="K177" s="66" t="n"/>
      <c r="L177" s="65" t="inlineStr">
        <is>
          <t>0 ... 65535</t>
        </is>
      </c>
      <c r="M177" s="65" t="inlineStr">
        <is>
          <t>[Mains Voltage] (ULN5)</t>
        </is>
      </c>
      <c r="N177" s="69" t="inlineStr">
        <is>
          <t>[None] (DP5)</t>
        </is>
      </c>
    </row>
    <row customFormat="1" r="178" s="60">
      <c r="A178" s="64" t="inlineStr">
        <is>
          <t>ILN5</t>
        </is>
      </c>
      <c r="B178" s="65" t="inlineStr">
        <is>
          <t>Mains current</t>
        </is>
      </c>
      <c r="C178" s="65" t="inlineStr">
        <is>
          <t>16#9BB9 = 39865</t>
        </is>
      </c>
      <c r="D178" s="66" t="n"/>
      <c r="E178" s="66" t="n"/>
      <c r="F178" s="66" t="n"/>
      <c r="G178" s="65" t="inlineStr">
        <is>
          <t>History parameters</t>
        </is>
      </c>
      <c r="H178" s="65" t="inlineStr">
        <is>
          <t>R</t>
        </is>
      </c>
      <c r="I178" s="65" t="inlineStr">
        <is>
          <t>INT (Signed16)</t>
        </is>
      </c>
      <c r="J178" s="65" t="inlineStr">
        <is>
          <t>Refer to programming manual</t>
        </is>
      </c>
      <c r="K178" s="66" t="n"/>
      <c r="L178" s="65" t="inlineStr">
        <is>
          <t>-32767 ... 32767</t>
        </is>
      </c>
      <c r="M178" s="65" t="inlineStr">
        <is>
          <t>[Mains Current] (ILN5)</t>
        </is>
      </c>
      <c r="N178" s="69" t="inlineStr">
        <is>
          <t>[None] (DP5)</t>
        </is>
      </c>
    </row>
    <row customFormat="1" r="179" s="60">
      <c r="A179" s="64" t="inlineStr">
        <is>
          <t>DP6</t>
        </is>
      </c>
      <c r="B179" s="65" t="inlineStr">
        <is>
          <t>Fault code on fault n-6</t>
        </is>
      </c>
      <c r="C179" s="65" t="inlineStr">
        <is>
          <t>16#1C26 = 7206</t>
        </is>
      </c>
      <c r="D179" s="65" t="inlineStr">
        <is>
          <t>16#202A/7</t>
        </is>
      </c>
      <c r="E179" s="65" t="inlineStr">
        <is>
          <t>16#85/01/07 = 133/01/07</t>
        </is>
      </c>
      <c r="F179" s="67" t="inlineStr">
        <is>
          <t>LFT</t>
        </is>
      </c>
      <c r="G179" s="65" t="inlineStr">
        <is>
          <t>History parameters</t>
        </is>
      </c>
      <c r="H179" s="65" t="inlineStr">
        <is>
          <t>R</t>
        </is>
      </c>
      <c r="I179" s="65" t="inlineStr">
        <is>
          <t>WORD (Enumeration)</t>
        </is>
      </c>
      <c r="J179" s="65" t="inlineStr">
        <is>
          <t>-</t>
        </is>
      </c>
      <c r="K179" s="66" t="n"/>
      <c r="L179" s="66" t="n"/>
      <c r="M179" s="66" t="n"/>
      <c r="N179" s="68" t="n"/>
    </row>
    <row customFormat="1" r="180" s="60">
      <c r="A180" s="64" t="inlineStr">
        <is>
          <t>ULP6</t>
        </is>
      </c>
      <c r="B180" s="65" t="inlineStr">
        <is>
          <t>DC bus voltage</t>
        </is>
      </c>
      <c r="C180" s="65" t="inlineStr">
        <is>
          <t>16#1C6C = 7276</t>
        </is>
      </c>
      <c r="D180" s="65" t="inlineStr">
        <is>
          <t>16#202A/4D</t>
        </is>
      </c>
      <c r="E180" s="65" t="inlineStr">
        <is>
          <t>16#85/01/4D = 133/01/77</t>
        </is>
      </c>
      <c r="F180" s="66" t="n"/>
      <c r="G180" s="65" t="inlineStr">
        <is>
          <t>History parameters</t>
        </is>
      </c>
      <c r="H180" s="65" t="inlineStr">
        <is>
          <t>R</t>
        </is>
      </c>
      <c r="I180" s="65" t="inlineStr">
        <is>
          <t>UINT (Unsigned16)</t>
        </is>
      </c>
      <c r="J180" s="65" t="inlineStr">
        <is>
          <t>Refer to programming manual</t>
        </is>
      </c>
      <c r="K180" s="66" t="n"/>
      <c r="L180" s="65" t="inlineStr">
        <is>
          <t>0 ... 65535</t>
        </is>
      </c>
      <c r="M180" s="65" t="inlineStr">
        <is>
          <t>[DC bus voltage] (ULP6)</t>
        </is>
      </c>
      <c r="N180" s="69" t="inlineStr">
        <is>
          <t>[None] (DP6)</t>
        </is>
      </c>
    </row>
    <row customFormat="1" r="181" s="60">
      <c r="A181" s="64" t="inlineStr">
        <is>
          <t>LCP6</t>
        </is>
      </c>
      <c r="B181" s="65" t="inlineStr">
        <is>
          <t>Motor current</t>
        </is>
      </c>
      <c r="C181" s="65" t="inlineStr">
        <is>
          <t>16#1C4E = 7246</t>
        </is>
      </c>
      <c r="D181" s="65" t="inlineStr">
        <is>
          <t>16#202A/2F</t>
        </is>
      </c>
      <c r="E181" s="65" t="inlineStr">
        <is>
          <t>16#85/01/2F = 133/01/47</t>
        </is>
      </c>
      <c r="F181" s="66" t="n"/>
      <c r="G181" s="65" t="inlineStr">
        <is>
          <t>History parameters</t>
        </is>
      </c>
      <c r="H181" s="65" t="inlineStr">
        <is>
          <t>R</t>
        </is>
      </c>
      <c r="I181" s="65" t="inlineStr">
        <is>
          <t>INT (Signed16)</t>
        </is>
      </c>
      <c r="J181" s="65" t="inlineStr">
        <is>
          <t>Refer to programming manual</t>
        </is>
      </c>
      <c r="K181" s="66" t="n"/>
      <c r="L181" s="65" t="inlineStr">
        <is>
          <t>-32767 ... 32767</t>
        </is>
      </c>
      <c r="M181" s="65" t="inlineStr">
        <is>
          <t>[Motor current] (LCP6)</t>
        </is>
      </c>
      <c r="N181" s="69" t="inlineStr">
        <is>
          <t>[None] (DP6)</t>
        </is>
      </c>
    </row>
    <row customFormat="1" r="182" s="60">
      <c r="A182" s="64" t="inlineStr">
        <is>
          <t>RFP6</t>
        </is>
      </c>
      <c r="B182" s="65" t="inlineStr">
        <is>
          <t>Output frequency</t>
        </is>
      </c>
      <c r="C182" s="65" t="inlineStr">
        <is>
          <t>16#1C58 = 7256</t>
        </is>
      </c>
      <c r="D182" s="65" t="inlineStr">
        <is>
          <t>16#202A/39</t>
        </is>
      </c>
      <c r="E182" s="65" t="inlineStr">
        <is>
          <t>16#85/01/39 = 133/01/57</t>
        </is>
      </c>
      <c r="F182" s="66" t="n"/>
      <c r="G182" s="65" t="inlineStr">
        <is>
          <t>History parameters</t>
        </is>
      </c>
      <c r="H182" s="65" t="inlineStr">
        <is>
          <t>R</t>
        </is>
      </c>
      <c r="I182" s="65" t="inlineStr">
        <is>
          <t>INT (Signed16)</t>
        </is>
      </c>
      <c r="J182" s="65" t="inlineStr">
        <is>
          <t>0.1 Hz</t>
        </is>
      </c>
      <c r="K182" s="66" t="n"/>
      <c r="L182" s="65" t="inlineStr">
        <is>
          <t>-3276.7 Hz ... 3276.7 Hz</t>
        </is>
      </c>
      <c r="M182" s="65" t="inlineStr">
        <is>
          <t>[Output frequency] (RFP6)</t>
        </is>
      </c>
      <c r="N182" s="69" t="inlineStr">
        <is>
          <t>[None] (DP6)</t>
        </is>
      </c>
    </row>
    <row customFormat="1" r="183" s="60">
      <c r="A183" s="64" t="inlineStr">
        <is>
          <t>THP6</t>
        </is>
      </c>
      <c r="B183" s="65" t="inlineStr">
        <is>
          <t>Motor thermal state</t>
        </is>
      </c>
      <c r="C183" s="65" t="inlineStr">
        <is>
          <t>16#1C76 = 7286</t>
        </is>
      </c>
      <c r="D183" s="65" t="inlineStr">
        <is>
          <t>16#202A/57</t>
        </is>
      </c>
      <c r="E183" s="65" t="inlineStr">
        <is>
          <t>16#85/01/57 = 133/01/87</t>
        </is>
      </c>
      <c r="F183" s="66" t="n"/>
      <c r="G183" s="65" t="inlineStr">
        <is>
          <t>History parameters</t>
        </is>
      </c>
      <c r="H183" s="65" t="inlineStr">
        <is>
          <t>R</t>
        </is>
      </c>
      <c r="I183" s="65" t="inlineStr">
        <is>
          <t>UINT (Unsigned16)</t>
        </is>
      </c>
      <c r="J183" s="65" t="inlineStr">
        <is>
          <t>1 %</t>
        </is>
      </c>
      <c r="K183" s="66" t="n"/>
      <c r="L183" s="65" t="inlineStr">
        <is>
          <t>0 % ... 65535 %</t>
        </is>
      </c>
      <c r="M183" s="65" t="inlineStr">
        <is>
          <t>[Motor therm state] (THP6)</t>
        </is>
      </c>
      <c r="N183" s="69" t="inlineStr">
        <is>
          <t>[None] (DP6)</t>
        </is>
      </c>
    </row>
    <row customFormat="1" r="184" s="60">
      <c r="A184" s="64" t="inlineStr">
        <is>
          <t>EP6</t>
        </is>
      </c>
      <c r="B184" s="65" t="inlineStr">
        <is>
          <t>State word</t>
        </is>
      </c>
      <c r="C184" s="65" t="inlineStr">
        <is>
          <t>16#1C30 = 7216</t>
        </is>
      </c>
      <c r="D184" s="65" t="inlineStr">
        <is>
          <t>16#202A/11</t>
        </is>
      </c>
      <c r="E184" s="65" t="inlineStr">
        <is>
          <t>16#85/01/11 = 133/01/17</t>
        </is>
      </c>
      <c r="F184" s="66" t="n"/>
      <c r="G184" s="65" t="inlineStr">
        <is>
          <t>History parameters</t>
        </is>
      </c>
      <c r="H184" s="65" t="inlineStr">
        <is>
          <t>R</t>
        </is>
      </c>
      <c r="I184" s="67" t="inlineStr">
        <is>
          <t>WORD (BitString16)</t>
        </is>
      </c>
      <c r="J184" s="65" t="inlineStr">
        <is>
          <t>-</t>
        </is>
      </c>
      <c r="K184" s="66" t="n"/>
      <c r="L184" s="66" t="n"/>
      <c r="M184" s="65" t="inlineStr">
        <is>
          <t>[ETA state word] (EP6)</t>
        </is>
      </c>
      <c r="N184" s="69" t="inlineStr">
        <is>
          <t>[None] (DP6)</t>
        </is>
      </c>
    </row>
    <row customFormat="1" r="185" s="60">
      <c r="A185" s="64" t="inlineStr">
        <is>
          <t>IP6</t>
        </is>
      </c>
      <c r="B185" s="65" t="inlineStr">
        <is>
          <t>ETI state word</t>
        </is>
      </c>
      <c r="C185" s="65" t="inlineStr">
        <is>
          <t>16#1C3A = 7226</t>
        </is>
      </c>
      <c r="D185" s="65" t="inlineStr">
        <is>
          <t>16#202A/1B</t>
        </is>
      </c>
      <c r="E185" s="65" t="inlineStr">
        <is>
          <t>16#85/01/1B = 133/01/27</t>
        </is>
      </c>
      <c r="F185" s="66" t="n"/>
      <c r="G185" s="65" t="inlineStr">
        <is>
          <t>History parameters</t>
        </is>
      </c>
      <c r="H185" s="65" t="inlineStr">
        <is>
          <t>R</t>
        </is>
      </c>
      <c r="I185" s="67" t="inlineStr">
        <is>
          <t>WORD (BitString16)</t>
        </is>
      </c>
      <c r="J185" s="65" t="inlineStr">
        <is>
          <t>-</t>
        </is>
      </c>
      <c r="K185" s="66" t="n"/>
      <c r="L185" s="66" t="n"/>
      <c r="M185" s="65" t="inlineStr">
        <is>
          <t>[ETI state word] (IP6)</t>
        </is>
      </c>
      <c r="N185" s="69" t="inlineStr">
        <is>
          <t>[None] (DP6)</t>
        </is>
      </c>
    </row>
    <row customFormat="1" r="186" s="60">
      <c r="A186" s="64" t="inlineStr">
        <is>
          <t>CMP6</t>
        </is>
      </c>
      <c r="B186" s="65" t="inlineStr">
        <is>
          <t>Cmd word</t>
        </is>
      </c>
      <c r="C186" s="65" t="inlineStr">
        <is>
          <t>16#1C44 = 7236</t>
        </is>
      </c>
      <c r="D186" s="65" t="inlineStr">
        <is>
          <t>16#202A/25</t>
        </is>
      </c>
      <c r="E186" s="65" t="inlineStr">
        <is>
          <t>16#85/01/25 = 133/01/37</t>
        </is>
      </c>
      <c r="F186" s="66" t="n"/>
      <c r="G186" s="65" t="inlineStr">
        <is>
          <t>History parameters</t>
        </is>
      </c>
      <c r="H186" s="65" t="inlineStr">
        <is>
          <t>R</t>
        </is>
      </c>
      <c r="I186" s="67" t="inlineStr">
        <is>
          <t>WORD (BitString16)</t>
        </is>
      </c>
      <c r="J186" s="65" t="inlineStr">
        <is>
          <t>-</t>
        </is>
      </c>
      <c r="K186" s="66" t="n"/>
      <c r="L186" s="66" t="n"/>
      <c r="M186" s="65" t="inlineStr">
        <is>
          <t>[Cmd word] (CMP6)</t>
        </is>
      </c>
      <c r="N186" s="69" t="inlineStr">
        <is>
          <t>[None] (DP6)</t>
        </is>
      </c>
    </row>
    <row customFormat="1" r="187" s="60">
      <c r="A187" s="64" t="inlineStr">
        <is>
          <t>DCC6</t>
        </is>
      </c>
      <c r="B187" s="65" t="inlineStr">
        <is>
          <t>Command channel</t>
        </is>
      </c>
      <c r="C187" s="65" t="inlineStr">
        <is>
          <t>16#FB32 = 64306</t>
        </is>
      </c>
      <c r="D187" s="66" t="n"/>
      <c r="E187" s="66" t="n"/>
      <c r="F187" s="67" t="inlineStr">
        <is>
          <t>CNL</t>
        </is>
      </c>
      <c r="G187" s="65" t="inlineStr">
        <is>
          <t>History parameters</t>
        </is>
      </c>
      <c r="H187" s="65" t="inlineStr">
        <is>
          <t>R</t>
        </is>
      </c>
      <c r="I187" s="65" t="inlineStr">
        <is>
          <t>WORD (Enumeration)</t>
        </is>
      </c>
      <c r="J187" s="65" t="inlineStr">
        <is>
          <t>-</t>
        </is>
      </c>
      <c r="K187" s="66" t="n"/>
      <c r="L187" s="66" t="n"/>
      <c r="M187" s="65" t="inlineStr">
        <is>
          <t>[Command Channel] (DCC6)</t>
        </is>
      </c>
      <c r="N187" s="69" t="inlineStr">
        <is>
          <t>[None] (DP6)</t>
        </is>
      </c>
    </row>
    <row customFormat="1" r="188" s="60">
      <c r="A188" s="64" t="inlineStr">
        <is>
          <t>DRC6</t>
        </is>
      </c>
      <c r="B188" s="65" t="inlineStr">
        <is>
          <t>Channel for reference frequency</t>
        </is>
      </c>
      <c r="C188" s="65" t="inlineStr">
        <is>
          <t>16#FB3C = 64316</t>
        </is>
      </c>
      <c r="D188" s="66" t="n"/>
      <c r="E188" s="66" t="n"/>
      <c r="F188" s="67" t="inlineStr">
        <is>
          <t>CNL</t>
        </is>
      </c>
      <c r="G188" s="65" t="inlineStr">
        <is>
          <t>History parameters</t>
        </is>
      </c>
      <c r="H188" s="65" t="inlineStr">
        <is>
          <t>R</t>
        </is>
      </c>
      <c r="I188" s="65" t="inlineStr">
        <is>
          <t>WORD (Enumeration)</t>
        </is>
      </c>
      <c r="J188" s="65" t="inlineStr">
        <is>
          <t>-</t>
        </is>
      </c>
      <c r="K188" s="66" t="n"/>
      <c r="L188" s="66" t="n"/>
      <c r="M188" s="65" t="inlineStr">
        <is>
          <t>[Ref Freq Channel] (DRC6)</t>
        </is>
      </c>
      <c r="N188" s="69" t="inlineStr">
        <is>
          <t>[None] (DP6)</t>
        </is>
      </c>
    </row>
    <row customFormat="1" r="189" s="60">
      <c r="A189" s="64" t="inlineStr">
        <is>
          <t>CRP6</t>
        </is>
      </c>
      <c r="B189" s="65" t="inlineStr">
        <is>
          <t>Active channels on fault n-6</t>
        </is>
      </c>
      <c r="C189" s="65" t="inlineStr">
        <is>
          <t>16#1C80 = 7296</t>
        </is>
      </c>
      <c r="D189" s="65" t="inlineStr">
        <is>
          <t>16#202A/61</t>
        </is>
      </c>
      <c r="E189" s="65" t="inlineStr">
        <is>
          <t>16#85/01/61 = 133/01/97</t>
        </is>
      </c>
      <c r="F189" s="66" t="n"/>
      <c r="G189" s="65" t="inlineStr">
        <is>
          <t>History parameters</t>
        </is>
      </c>
      <c r="H189" s="65" t="inlineStr">
        <is>
          <t>R</t>
        </is>
      </c>
      <c r="I189" s="67" t="inlineStr">
        <is>
          <t>WORD (BitString16)</t>
        </is>
      </c>
      <c r="J189" s="65" t="inlineStr">
        <is>
          <t>-</t>
        </is>
      </c>
      <c r="K189" s="66" t="n"/>
      <c r="L189" s="66" t="n"/>
      <c r="M189" s="66" t="n"/>
      <c r="N189" s="68" t="n"/>
    </row>
    <row customFormat="1" r="190" s="60">
      <c r="A190" s="64" t="inlineStr">
        <is>
          <t>RTP6</t>
        </is>
      </c>
      <c r="B190" s="65" t="inlineStr">
        <is>
          <t>Elapsed time</t>
        </is>
      </c>
      <c r="C190" s="65" t="inlineStr">
        <is>
          <t>16#1C62 = 7266</t>
        </is>
      </c>
      <c r="D190" s="65" t="inlineStr">
        <is>
          <t>16#202A/43</t>
        </is>
      </c>
      <c r="E190" s="65" t="inlineStr">
        <is>
          <t>16#85/01/43 = 133/01/67</t>
        </is>
      </c>
      <c r="F190" s="66" t="n"/>
      <c r="G190" s="65" t="inlineStr">
        <is>
          <t>History parameters</t>
        </is>
      </c>
      <c r="H190" s="65" t="inlineStr">
        <is>
          <t>R</t>
        </is>
      </c>
      <c r="I190" s="65" t="inlineStr">
        <is>
          <t>UINT (Unsigned16)</t>
        </is>
      </c>
      <c r="J190" s="65" t="inlineStr">
        <is>
          <t>1 h</t>
        </is>
      </c>
      <c r="K190" s="66" t="n"/>
      <c r="L190" s="65" t="inlineStr">
        <is>
          <t>0 h ... 65535 h</t>
        </is>
      </c>
      <c r="M190" s="65" t="inlineStr">
        <is>
          <t>[Elapsed time] (RTP6)</t>
        </is>
      </c>
      <c r="N190" s="69" t="inlineStr">
        <is>
          <t>[None] (DP6)</t>
        </is>
      </c>
    </row>
    <row customFormat="1" r="191" s="60">
      <c r="A191" s="64" t="inlineStr">
        <is>
          <t>OTP6</t>
        </is>
      </c>
      <c r="B191" s="65" t="inlineStr">
        <is>
          <t xml:space="preserve">Motor torque </t>
        </is>
      </c>
      <c r="C191" s="65" t="inlineStr">
        <is>
          <t>16#1CA8 = 7336</t>
        </is>
      </c>
      <c r="D191" s="65" t="inlineStr">
        <is>
          <t>16#202B/25</t>
        </is>
      </c>
      <c r="E191" s="65" t="inlineStr">
        <is>
          <t>16#85/01/89 = 133/01/137</t>
        </is>
      </c>
      <c r="F191" s="66" t="n"/>
      <c r="G191" s="65" t="inlineStr">
        <is>
          <t>History parameters</t>
        </is>
      </c>
      <c r="H191" s="65" t="inlineStr">
        <is>
          <t>R</t>
        </is>
      </c>
      <c r="I191" s="65" t="inlineStr">
        <is>
          <t>INT (Signed16)</t>
        </is>
      </c>
      <c r="J191" s="65" t="inlineStr">
        <is>
          <t>0.1 %</t>
        </is>
      </c>
      <c r="K191" s="66" t="n"/>
      <c r="L191" s="65" t="inlineStr">
        <is>
          <t>-3276.7 % ... 3276.7 %</t>
        </is>
      </c>
      <c r="M191" s="65" t="inlineStr">
        <is>
          <t>[Motor Torque ] (OTP6)</t>
        </is>
      </c>
      <c r="N191" s="69" t="inlineStr">
        <is>
          <t>[None] (DP6)</t>
        </is>
      </c>
    </row>
    <row customFormat="1" r="192" s="60">
      <c r="A192" s="64" t="inlineStr">
        <is>
          <t>CS16</t>
        </is>
      </c>
      <c r="B192" s="65" t="inlineStr">
        <is>
          <t>Cabinet status 1</t>
        </is>
      </c>
      <c r="C192" s="65" t="inlineStr">
        <is>
          <t>16#1EBA = 7866</t>
        </is>
      </c>
      <c r="D192" s="65" t="inlineStr">
        <is>
          <t>16#2030/43</t>
        </is>
      </c>
      <c r="E192" s="65" t="inlineStr">
        <is>
          <t>16#88/01/43 = 136/01/67</t>
        </is>
      </c>
      <c r="F192" s="66" t="n"/>
      <c r="G192" s="65" t="inlineStr">
        <is>
          <t>History parameters</t>
        </is>
      </c>
      <c r="H192" s="65" t="inlineStr">
        <is>
          <t>R</t>
        </is>
      </c>
      <c r="I192" s="65" t="inlineStr">
        <is>
          <t>WORD (BitString16)</t>
        </is>
      </c>
      <c r="J192" s="65" t="inlineStr">
        <is>
          <t>-</t>
        </is>
      </c>
      <c r="K192" s="66" t="n"/>
      <c r="L192" s="66" t="n"/>
      <c r="M192" s="65" t="inlineStr">
        <is>
          <t>[Cab status 1] (CS16)</t>
        </is>
      </c>
      <c r="N192" s="69" t="inlineStr">
        <is>
          <t>[None] (DP6)</t>
        </is>
      </c>
    </row>
    <row customFormat="1" r="193" s="60">
      <c r="A193" s="64" t="inlineStr">
        <is>
          <t>CS26</t>
        </is>
      </c>
      <c r="B193" s="65" t="inlineStr">
        <is>
          <t>Cabinet status 2</t>
        </is>
      </c>
      <c r="C193" s="65" t="inlineStr">
        <is>
          <t>16#1ECE = 7886</t>
        </is>
      </c>
      <c r="D193" s="65" t="inlineStr">
        <is>
          <t>16#2030/57</t>
        </is>
      </c>
      <c r="E193" s="65" t="inlineStr">
        <is>
          <t>16#88/01/57 = 136/01/87</t>
        </is>
      </c>
      <c r="F193" s="66" t="n"/>
      <c r="G193" s="65" t="inlineStr">
        <is>
          <t>History parameters</t>
        </is>
      </c>
      <c r="H193" s="65" t="inlineStr">
        <is>
          <t>R</t>
        </is>
      </c>
      <c r="I193" s="65" t="inlineStr">
        <is>
          <t>WORD (BitString16)</t>
        </is>
      </c>
      <c r="J193" s="65" t="inlineStr">
        <is>
          <t>-</t>
        </is>
      </c>
      <c r="K193" s="66" t="n"/>
      <c r="L193" s="66" t="n"/>
      <c r="M193" s="65" t="inlineStr">
        <is>
          <t>[Cab status 2] (CS26)</t>
        </is>
      </c>
      <c r="N193" s="69" t="inlineStr">
        <is>
          <t>[None] (DP6)</t>
        </is>
      </c>
    </row>
    <row customFormat="1" r="194" s="60">
      <c r="A194" s="64" t="inlineStr">
        <is>
          <t>TTS6</t>
        </is>
      </c>
      <c r="B194" s="65" t="inlineStr">
        <is>
          <t>Thermal transformer</t>
        </is>
      </c>
      <c r="C194" s="65" t="inlineStr">
        <is>
          <t>16#1EE2 = 7906</t>
        </is>
      </c>
      <c r="D194" s="65" t="inlineStr">
        <is>
          <t>16#2031/7</t>
        </is>
      </c>
      <c r="E194" s="65" t="inlineStr">
        <is>
          <t>16#88/01/6B = 136/01/107</t>
        </is>
      </c>
      <c r="F194" s="66" t="n"/>
      <c r="G194" s="65" t="inlineStr">
        <is>
          <t>History parameters</t>
        </is>
      </c>
      <c r="H194" s="65" t="inlineStr">
        <is>
          <t>R</t>
        </is>
      </c>
      <c r="I194" s="65" t="inlineStr">
        <is>
          <t>INT (Signed16)</t>
        </is>
      </c>
      <c r="J194" s="65" t="inlineStr">
        <is>
          <t>1 °C</t>
        </is>
      </c>
      <c r="K194" s="66" t="n"/>
      <c r="L194" s="65" t="inlineStr">
        <is>
          <t>-32003 °C ... 32000 °C</t>
        </is>
      </c>
      <c r="M194" s="65" t="inlineStr">
        <is>
          <t>[Thermal transformer] (TTS6)</t>
        </is>
      </c>
      <c r="N194" s="69" t="inlineStr">
        <is>
          <t>[None] (DP6)</t>
        </is>
      </c>
    </row>
    <row customFormat="1" r="195" s="60">
      <c r="A195" s="64" t="inlineStr">
        <is>
          <t>FRP6</t>
        </is>
      </c>
      <c r="B195" s="65" t="inlineStr">
        <is>
          <t>Reference frequency</t>
        </is>
      </c>
      <c r="C195" s="65" t="inlineStr">
        <is>
          <t>16#1EF6 = 7926</t>
        </is>
      </c>
      <c r="D195" s="65" t="inlineStr">
        <is>
          <t>16#2031/1B</t>
        </is>
      </c>
      <c r="E195" s="65" t="inlineStr">
        <is>
          <t>16#88/01/7F = 136/01/127</t>
        </is>
      </c>
      <c r="F195" s="66" t="n"/>
      <c r="G195" s="65" t="inlineStr">
        <is>
          <t>History parameters</t>
        </is>
      </c>
      <c r="H195" s="65" t="inlineStr">
        <is>
          <t>R</t>
        </is>
      </c>
      <c r="I195" s="65" t="inlineStr">
        <is>
          <t>INT (Signed16)</t>
        </is>
      </c>
      <c r="J195" s="65" t="inlineStr">
        <is>
          <t>0.1 Hz</t>
        </is>
      </c>
      <c r="K195" s="66" t="n"/>
      <c r="L195" s="65" t="inlineStr">
        <is>
          <t>-3276.7 Hz ... 3276.7 Hz</t>
        </is>
      </c>
      <c r="M195" s="65" t="inlineStr">
        <is>
          <t>[Reference Frequency] (FRP6)</t>
        </is>
      </c>
      <c r="N195" s="69" t="inlineStr">
        <is>
          <t>[None] (DP6)</t>
        </is>
      </c>
    </row>
    <row customFormat="1" r="196" s="60">
      <c r="A196" s="64" t="inlineStr">
        <is>
          <t>ULN6</t>
        </is>
      </c>
      <c r="B196" s="65" t="inlineStr">
        <is>
          <t>Mains voltage</t>
        </is>
      </c>
      <c r="C196" s="65" t="inlineStr">
        <is>
          <t>16#9B7E = 39806</t>
        </is>
      </c>
      <c r="D196" s="66" t="n"/>
      <c r="E196" s="66" t="n"/>
      <c r="F196" s="66" t="n"/>
      <c r="G196" s="65" t="inlineStr">
        <is>
          <t>History parameters</t>
        </is>
      </c>
      <c r="H196" s="65" t="inlineStr">
        <is>
          <t>R</t>
        </is>
      </c>
      <c r="I196" s="65" t="inlineStr">
        <is>
          <t>UINT (Unsigned16)</t>
        </is>
      </c>
      <c r="J196" s="65" t="inlineStr">
        <is>
          <t>Refer to programming manual</t>
        </is>
      </c>
      <c r="K196" s="66" t="n"/>
      <c r="L196" s="65" t="inlineStr">
        <is>
          <t>0 ... 65535</t>
        </is>
      </c>
      <c r="M196" s="65" t="inlineStr">
        <is>
          <t>[Mains Voltage] (ULN6)</t>
        </is>
      </c>
      <c r="N196" s="69" t="inlineStr">
        <is>
          <t>[None] (DP6)</t>
        </is>
      </c>
    </row>
    <row customFormat="1" r="197" s="60">
      <c r="A197" s="64" t="inlineStr">
        <is>
          <t>ILN6</t>
        </is>
      </c>
      <c r="B197" s="65" t="inlineStr">
        <is>
          <t>Mains current</t>
        </is>
      </c>
      <c r="C197" s="65" t="inlineStr">
        <is>
          <t>16#9BBA = 39866</t>
        </is>
      </c>
      <c r="D197" s="66" t="n"/>
      <c r="E197" s="66" t="n"/>
      <c r="F197" s="66" t="n"/>
      <c r="G197" s="65" t="inlineStr">
        <is>
          <t>History parameters</t>
        </is>
      </c>
      <c r="H197" s="65" t="inlineStr">
        <is>
          <t>R</t>
        </is>
      </c>
      <c r="I197" s="65" t="inlineStr">
        <is>
          <t>INT (Signed16)</t>
        </is>
      </c>
      <c r="J197" s="65" t="inlineStr">
        <is>
          <t>Refer to programming manual</t>
        </is>
      </c>
      <c r="K197" s="66" t="n"/>
      <c r="L197" s="65" t="inlineStr">
        <is>
          <t>-32767 ... 32767</t>
        </is>
      </c>
      <c r="M197" s="65" t="inlineStr">
        <is>
          <t>[Mains Current] (ILN6)</t>
        </is>
      </c>
      <c r="N197" s="69" t="inlineStr">
        <is>
          <t>[None] (DP6)</t>
        </is>
      </c>
    </row>
    <row customFormat="1" r="198" s="60">
      <c r="A198" s="64" t="inlineStr">
        <is>
          <t>DP7</t>
        </is>
      </c>
      <c r="B198" s="65" t="inlineStr">
        <is>
          <t>Fault code on fault n-7</t>
        </is>
      </c>
      <c r="C198" s="65" t="inlineStr">
        <is>
          <t>16#1C27 = 7207</t>
        </is>
      </c>
      <c r="D198" s="65" t="inlineStr">
        <is>
          <t>16#202A/8</t>
        </is>
      </c>
      <c r="E198" s="65" t="inlineStr">
        <is>
          <t>16#85/01/08 = 133/01/08</t>
        </is>
      </c>
      <c r="F198" s="67" t="inlineStr">
        <is>
          <t>LFT</t>
        </is>
      </c>
      <c r="G198" s="65" t="inlineStr">
        <is>
          <t>History parameters</t>
        </is>
      </c>
      <c r="H198" s="65" t="inlineStr">
        <is>
          <t>R</t>
        </is>
      </c>
      <c r="I198" s="65" t="inlineStr">
        <is>
          <t>WORD (Enumeration)</t>
        </is>
      </c>
      <c r="J198" s="65" t="inlineStr">
        <is>
          <t>-</t>
        </is>
      </c>
      <c r="K198" s="66" t="n"/>
      <c r="L198" s="66" t="n"/>
      <c r="M198" s="66" t="n"/>
      <c r="N198" s="68" t="n"/>
    </row>
    <row customFormat="1" r="199" s="60">
      <c r="A199" s="64" t="inlineStr">
        <is>
          <t>ULP7</t>
        </is>
      </c>
      <c r="B199" s="65" t="inlineStr">
        <is>
          <t>DC bus voltage</t>
        </is>
      </c>
      <c r="C199" s="65" t="inlineStr">
        <is>
          <t>16#1C6D = 7277</t>
        </is>
      </c>
      <c r="D199" s="65" t="inlineStr">
        <is>
          <t>16#202A/4E</t>
        </is>
      </c>
      <c r="E199" s="65" t="inlineStr">
        <is>
          <t>16#85/01/4E = 133/01/78</t>
        </is>
      </c>
      <c r="F199" s="66" t="n"/>
      <c r="G199" s="65" t="inlineStr">
        <is>
          <t>History parameters</t>
        </is>
      </c>
      <c r="H199" s="65" t="inlineStr">
        <is>
          <t>R</t>
        </is>
      </c>
      <c r="I199" s="65" t="inlineStr">
        <is>
          <t>UINT (Unsigned16)</t>
        </is>
      </c>
      <c r="J199" s="65" t="inlineStr">
        <is>
          <t>Refer to programming manual</t>
        </is>
      </c>
      <c r="K199" s="66" t="n"/>
      <c r="L199" s="65" t="inlineStr">
        <is>
          <t>0 ... 65535</t>
        </is>
      </c>
      <c r="M199" s="65" t="inlineStr">
        <is>
          <t>[DC bus voltage] (ULP7)</t>
        </is>
      </c>
      <c r="N199" s="69" t="inlineStr">
        <is>
          <t>[None] (DP7)</t>
        </is>
      </c>
    </row>
    <row customFormat="1" r="200" s="60">
      <c r="A200" s="64" t="inlineStr">
        <is>
          <t>LCP7</t>
        </is>
      </c>
      <c r="B200" s="65" t="inlineStr">
        <is>
          <t>Motor current</t>
        </is>
      </c>
      <c r="C200" s="65" t="inlineStr">
        <is>
          <t>16#1C4F = 7247</t>
        </is>
      </c>
      <c r="D200" s="65" t="inlineStr">
        <is>
          <t>16#202A/30</t>
        </is>
      </c>
      <c r="E200" s="65" t="inlineStr">
        <is>
          <t>16#85/01/30 = 133/01/48</t>
        </is>
      </c>
      <c r="F200" s="66" t="n"/>
      <c r="G200" s="65" t="inlineStr">
        <is>
          <t>History parameters</t>
        </is>
      </c>
      <c r="H200" s="65" t="inlineStr">
        <is>
          <t>R</t>
        </is>
      </c>
      <c r="I200" s="65" t="inlineStr">
        <is>
          <t>INT (Signed16)</t>
        </is>
      </c>
      <c r="J200" s="65" t="inlineStr">
        <is>
          <t>Refer to programming manual</t>
        </is>
      </c>
      <c r="K200" s="66" t="n"/>
      <c r="L200" s="65" t="inlineStr">
        <is>
          <t>-32767 ... 32767</t>
        </is>
      </c>
      <c r="M200" s="65" t="inlineStr">
        <is>
          <t>[Motor current] (LCP7)</t>
        </is>
      </c>
      <c r="N200" s="69" t="inlineStr">
        <is>
          <t>[None] (DP7)</t>
        </is>
      </c>
    </row>
    <row customFormat="1" r="201" s="60">
      <c r="A201" s="64" t="inlineStr">
        <is>
          <t>RFP7</t>
        </is>
      </c>
      <c r="B201" s="65" t="inlineStr">
        <is>
          <t>Output frequency</t>
        </is>
      </c>
      <c r="C201" s="65" t="inlineStr">
        <is>
          <t>16#1C59 = 7257</t>
        </is>
      </c>
      <c r="D201" s="65" t="inlineStr">
        <is>
          <t>16#202A/3A</t>
        </is>
      </c>
      <c r="E201" s="65" t="inlineStr">
        <is>
          <t>16#85/01/3A = 133/01/58</t>
        </is>
      </c>
      <c r="F201" s="66" t="n"/>
      <c r="G201" s="65" t="inlineStr">
        <is>
          <t>History parameters</t>
        </is>
      </c>
      <c r="H201" s="65" t="inlineStr">
        <is>
          <t>R</t>
        </is>
      </c>
      <c r="I201" s="65" t="inlineStr">
        <is>
          <t>INT (Signed16)</t>
        </is>
      </c>
      <c r="J201" s="65" t="inlineStr">
        <is>
          <t>0.1 Hz</t>
        </is>
      </c>
      <c r="K201" s="66" t="n"/>
      <c r="L201" s="65" t="inlineStr">
        <is>
          <t>-3276.7 Hz ... 3276.7 Hz</t>
        </is>
      </c>
      <c r="M201" s="65" t="inlineStr">
        <is>
          <t>[Output frequency] (RFP7)</t>
        </is>
      </c>
      <c r="N201" s="69" t="inlineStr">
        <is>
          <t>[None] (DP7)</t>
        </is>
      </c>
    </row>
    <row customFormat="1" r="202" s="60">
      <c r="A202" s="64" t="inlineStr">
        <is>
          <t>THP7</t>
        </is>
      </c>
      <c r="B202" s="65" t="inlineStr">
        <is>
          <t>Motor thermal state</t>
        </is>
      </c>
      <c r="C202" s="65" t="inlineStr">
        <is>
          <t>16#1C77 = 7287</t>
        </is>
      </c>
      <c r="D202" s="65" t="inlineStr">
        <is>
          <t>16#202A/58</t>
        </is>
      </c>
      <c r="E202" s="65" t="inlineStr">
        <is>
          <t>16#85/01/58 = 133/01/88</t>
        </is>
      </c>
      <c r="F202" s="66" t="n"/>
      <c r="G202" s="65" t="inlineStr">
        <is>
          <t>History parameters</t>
        </is>
      </c>
      <c r="H202" s="65" t="inlineStr">
        <is>
          <t>R</t>
        </is>
      </c>
      <c r="I202" s="65" t="inlineStr">
        <is>
          <t>UINT (Unsigned16)</t>
        </is>
      </c>
      <c r="J202" s="65" t="inlineStr">
        <is>
          <t>1 %</t>
        </is>
      </c>
      <c r="K202" s="66" t="n"/>
      <c r="L202" s="65" t="inlineStr">
        <is>
          <t>0 % ... 65535 %</t>
        </is>
      </c>
      <c r="M202" s="65" t="inlineStr">
        <is>
          <t>[Motor therm state] (THP7)</t>
        </is>
      </c>
      <c r="N202" s="69" t="inlineStr">
        <is>
          <t>[None] (DP7)</t>
        </is>
      </c>
    </row>
    <row customFormat="1" r="203" s="60">
      <c r="A203" s="64" t="inlineStr">
        <is>
          <t>EP7</t>
        </is>
      </c>
      <c r="B203" s="65" t="inlineStr">
        <is>
          <t>State word</t>
        </is>
      </c>
      <c r="C203" s="65" t="inlineStr">
        <is>
          <t>16#1C31 = 7217</t>
        </is>
      </c>
      <c r="D203" s="65" t="inlineStr">
        <is>
          <t>16#202A/12</t>
        </is>
      </c>
      <c r="E203" s="65" t="inlineStr">
        <is>
          <t>16#85/01/12 = 133/01/18</t>
        </is>
      </c>
      <c r="F203" s="66" t="n"/>
      <c r="G203" s="65" t="inlineStr">
        <is>
          <t>History parameters</t>
        </is>
      </c>
      <c r="H203" s="65" t="inlineStr">
        <is>
          <t>R</t>
        </is>
      </c>
      <c r="I203" s="67" t="inlineStr">
        <is>
          <t>WORD (BitString16)</t>
        </is>
      </c>
      <c r="J203" s="65" t="inlineStr">
        <is>
          <t>-</t>
        </is>
      </c>
      <c r="K203" s="66" t="n"/>
      <c r="L203" s="66" t="n"/>
      <c r="M203" s="65" t="inlineStr">
        <is>
          <t>[ETA state word] (EP7)</t>
        </is>
      </c>
      <c r="N203" s="69" t="inlineStr">
        <is>
          <t>[None] (DP7)</t>
        </is>
      </c>
    </row>
    <row customFormat="1" r="204" s="60">
      <c r="A204" s="64" t="inlineStr">
        <is>
          <t>IP7</t>
        </is>
      </c>
      <c r="B204" s="65" t="inlineStr">
        <is>
          <t>ETI state word</t>
        </is>
      </c>
      <c r="C204" s="65" t="inlineStr">
        <is>
          <t>16#1C3B = 7227</t>
        </is>
      </c>
      <c r="D204" s="65" t="inlineStr">
        <is>
          <t>16#202A/1C</t>
        </is>
      </c>
      <c r="E204" s="65" t="inlineStr">
        <is>
          <t>16#85/01/1C = 133/01/28</t>
        </is>
      </c>
      <c r="F204" s="66" t="n"/>
      <c r="G204" s="65" t="inlineStr">
        <is>
          <t>History parameters</t>
        </is>
      </c>
      <c r="H204" s="65" t="inlineStr">
        <is>
          <t>R</t>
        </is>
      </c>
      <c r="I204" s="67" t="inlineStr">
        <is>
          <t>WORD (BitString16)</t>
        </is>
      </c>
      <c r="J204" s="65" t="inlineStr">
        <is>
          <t>-</t>
        </is>
      </c>
      <c r="K204" s="66" t="n"/>
      <c r="L204" s="66" t="n"/>
      <c r="M204" s="65" t="inlineStr">
        <is>
          <t>[ETI state word] (IP7)</t>
        </is>
      </c>
      <c r="N204" s="69" t="inlineStr">
        <is>
          <t>[None] (DP7)</t>
        </is>
      </c>
    </row>
    <row customFormat="1" r="205" s="60">
      <c r="A205" s="64" t="inlineStr">
        <is>
          <t>CMP7</t>
        </is>
      </c>
      <c r="B205" s="65" t="inlineStr">
        <is>
          <t xml:space="preserve">Cmd word </t>
        </is>
      </c>
      <c r="C205" s="65" t="inlineStr">
        <is>
          <t>16#1C45 = 7237</t>
        </is>
      </c>
      <c r="D205" s="65" t="inlineStr">
        <is>
          <t>16#202A/26</t>
        </is>
      </c>
      <c r="E205" s="65" t="inlineStr">
        <is>
          <t>16#85/01/26 = 133/01/38</t>
        </is>
      </c>
      <c r="F205" s="66" t="n"/>
      <c r="G205" s="65" t="inlineStr">
        <is>
          <t>History parameters</t>
        </is>
      </c>
      <c r="H205" s="65" t="inlineStr">
        <is>
          <t>R</t>
        </is>
      </c>
      <c r="I205" s="67" t="inlineStr">
        <is>
          <t>WORD (BitString16)</t>
        </is>
      </c>
      <c r="J205" s="65" t="inlineStr">
        <is>
          <t>-</t>
        </is>
      </c>
      <c r="K205" s="66" t="n"/>
      <c r="L205" s="66" t="n"/>
      <c r="M205" s="65" t="inlineStr">
        <is>
          <t>[Cmd word] (CMP7)</t>
        </is>
      </c>
      <c r="N205" s="69" t="inlineStr">
        <is>
          <t>[None] (DP7)</t>
        </is>
      </c>
    </row>
    <row customFormat="1" r="206" s="60">
      <c r="A206" s="64" t="inlineStr">
        <is>
          <t>DCC7</t>
        </is>
      </c>
      <c r="B206" s="65" t="inlineStr">
        <is>
          <t>Command channel</t>
        </is>
      </c>
      <c r="C206" s="65" t="inlineStr">
        <is>
          <t>16#FB33 = 64307</t>
        </is>
      </c>
      <c r="D206" s="66" t="n"/>
      <c r="E206" s="66" t="n"/>
      <c r="F206" s="67" t="inlineStr">
        <is>
          <t>CNL</t>
        </is>
      </c>
      <c r="G206" s="65" t="inlineStr">
        <is>
          <t>History parameters</t>
        </is>
      </c>
      <c r="H206" s="65" t="inlineStr">
        <is>
          <t>R</t>
        </is>
      </c>
      <c r="I206" s="65" t="inlineStr">
        <is>
          <t>WORD (Enumeration)</t>
        </is>
      </c>
      <c r="J206" s="65" t="inlineStr">
        <is>
          <t>-</t>
        </is>
      </c>
      <c r="K206" s="66" t="n"/>
      <c r="L206" s="66" t="n"/>
      <c r="M206" s="65" t="inlineStr">
        <is>
          <t>[Command Channel] (DCC7)</t>
        </is>
      </c>
      <c r="N206" s="69" t="inlineStr">
        <is>
          <t>[None] (DP7)</t>
        </is>
      </c>
    </row>
    <row customFormat="1" r="207" s="60">
      <c r="A207" s="64" t="inlineStr">
        <is>
          <t>DRC7</t>
        </is>
      </c>
      <c r="B207" s="65" t="inlineStr">
        <is>
          <t>Channel for reference frequency</t>
        </is>
      </c>
      <c r="C207" s="65" t="inlineStr">
        <is>
          <t>16#FB3D = 64317</t>
        </is>
      </c>
      <c r="D207" s="66" t="n"/>
      <c r="E207" s="66" t="n"/>
      <c r="F207" s="67" t="inlineStr">
        <is>
          <t>CNL</t>
        </is>
      </c>
      <c r="G207" s="65" t="inlineStr">
        <is>
          <t>History parameters</t>
        </is>
      </c>
      <c r="H207" s="65" t="inlineStr">
        <is>
          <t>R</t>
        </is>
      </c>
      <c r="I207" s="65" t="inlineStr">
        <is>
          <t>WORD (Enumeration)</t>
        </is>
      </c>
      <c r="J207" s="65" t="inlineStr">
        <is>
          <t>-</t>
        </is>
      </c>
      <c r="K207" s="66" t="n"/>
      <c r="L207" s="66" t="n"/>
      <c r="M207" s="65" t="inlineStr">
        <is>
          <t>[Ref Freq Channel] (DRC7)</t>
        </is>
      </c>
      <c r="N207" s="69" t="inlineStr">
        <is>
          <t>[None] (DP7)</t>
        </is>
      </c>
    </row>
    <row customFormat="1" r="208" s="60">
      <c r="A208" s="64" t="inlineStr">
        <is>
          <t>CRP7</t>
        </is>
      </c>
      <c r="B208" s="65" t="inlineStr">
        <is>
          <t>Active channels on fault n-7</t>
        </is>
      </c>
      <c r="C208" s="65" t="inlineStr">
        <is>
          <t>16#1C81 = 7297</t>
        </is>
      </c>
      <c r="D208" s="65" t="inlineStr">
        <is>
          <t>16#202A/62</t>
        </is>
      </c>
      <c r="E208" s="65" t="inlineStr">
        <is>
          <t>16#85/01/62 = 133/01/98</t>
        </is>
      </c>
      <c r="F208" s="66" t="n"/>
      <c r="G208" s="65" t="inlineStr">
        <is>
          <t>History parameters</t>
        </is>
      </c>
      <c r="H208" s="65" t="inlineStr">
        <is>
          <t>R</t>
        </is>
      </c>
      <c r="I208" s="67" t="inlineStr">
        <is>
          <t>WORD (BitString16)</t>
        </is>
      </c>
      <c r="J208" s="65" t="inlineStr">
        <is>
          <t>-</t>
        </is>
      </c>
      <c r="K208" s="66" t="n"/>
      <c r="L208" s="66" t="n"/>
      <c r="M208" s="66" t="n"/>
      <c r="N208" s="68" t="n"/>
    </row>
    <row customFormat="1" r="209" s="60">
      <c r="A209" s="64" t="inlineStr">
        <is>
          <t>RTP7</t>
        </is>
      </c>
      <c r="B209" s="65" t="inlineStr">
        <is>
          <t>Elapsed time</t>
        </is>
      </c>
      <c r="C209" s="65" t="inlineStr">
        <is>
          <t>16#1C63 = 7267</t>
        </is>
      </c>
      <c r="D209" s="65" t="inlineStr">
        <is>
          <t>16#202A/44</t>
        </is>
      </c>
      <c r="E209" s="65" t="inlineStr">
        <is>
          <t>16#85/01/44 = 133/01/68</t>
        </is>
      </c>
      <c r="F209" s="66" t="n"/>
      <c r="G209" s="65" t="inlineStr">
        <is>
          <t>History parameters</t>
        </is>
      </c>
      <c r="H209" s="65" t="inlineStr">
        <is>
          <t>R</t>
        </is>
      </c>
      <c r="I209" s="65" t="inlineStr">
        <is>
          <t>UINT (Unsigned16)</t>
        </is>
      </c>
      <c r="J209" s="65" t="inlineStr">
        <is>
          <t>1 h</t>
        </is>
      </c>
      <c r="K209" s="66" t="n"/>
      <c r="L209" s="65" t="inlineStr">
        <is>
          <t>0 h ... 65535 h</t>
        </is>
      </c>
      <c r="M209" s="65" t="inlineStr">
        <is>
          <t>[Elapsed time] (RTP7)</t>
        </is>
      </c>
      <c r="N209" s="69" t="inlineStr">
        <is>
          <t>[None] (DP7)</t>
        </is>
      </c>
    </row>
    <row customFormat="1" r="210" s="60">
      <c r="A210" s="64" t="inlineStr">
        <is>
          <t>OTP7</t>
        </is>
      </c>
      <c r="B210" s="65" t="inlineStr">
        <is>
          <t xml:space="preserve">Motor torque </t>
        </is>
      </c>
      <c r="C210" s="65" t="inlineStr">
        <is>
          <t>16#1CA9 = 7337</t>
        </is>
      </c>
      <c r="D210" s="65" t="inlineStr">
        <is>
          <t>16#202B/26</t>
        </is>
      </c>
      <c r="E210" s="65" t="inlineStr">
        <is>
          <t>16#85/01/8A = 133/01/138</t>
        </is>
      </c>
      <c r="F210" s="66" t="n"/>
      <c r="G210" s="65" t="inlineStr">
        <is>
          <t>History parameters</t>
        </is>
      </c>
      <c r="H210" s="65" t="inlineStr">
        <is>
          <t>R</t>
        </is>
      </c>
      <c r="I210" s="65" t="inlineStr">
        <is>
          <t>INT (Signed16)</t>
        </is>
      </c>
      <c r="J210" s="65" t="inlineStr">
        <is>
          <t>0.1 %</t>
        </is>
      </c>
      <c r="K210" s="66" t="n"/>
      <c r="L210" s="65" t="inlineStr">
        <is>
          <t>-3276.7 % ... 3276.7 %</t>
        </is>
      </c>
      <c r="M210" s="65" t="inlineStr">
        <is>
          <t>[Motor Torque ] (OTP7)</t>
        </is>
      </c>
      <c r="N210" s="69" t="inlineStr">
        <is>
          <t>[None] (DP7)</t>
        </is>
      </c>
    </row>
    <row customFormat="1" r="211" s="60">
      <c r="A211" s="64" t="inlineStr">
        <is>
          <t>CS17</t>
        </is>
      </c>
      <c r="B211" s="65" t="inlineStr">
        <is>
          <t>Cabinet status 1</t>
        </is>
      </c>
      <c r="C211" s="65" t="inlineStr">
        <is>
          <t>16#1EBB = 7867</t>
        </is>
      </c>
      <c r="D211" s="65" t="inlineStr">
        <is>
          <t>16#2030/44</t>
        </is>
      </c>
      <c r="E211" s="65" t="inlineStr">
        <is>
          <t>16#88/01/44 = 136/01/68</t>
        </is>
      </c>
      <c r="F211" s="66" t="n"/>
      <c r="G211" s="65" t="inlineStr">
        <is>
          <t>History parameters</t>
        </is>
      </c>
      <c r="H211" s="65" t="inlineStr">
        <is>
          <t>R</t>
        </is>
      </c>
      <c r="I211" s="65" t="inlineStr">
        <is>
          <t>WORD (BitString16)</t>
        </is>
      </c>
      <c r="J211" s="65" t="inlineStr">
        <is>
          <t>-</t>
        </is>
      </c>
      <c r="K211" s="66" t="n"/>
      <c r="L211" s="66" t="n"/>
      <c r="M211" s="65" t="inlineStr">
        <is>
          <t>[Cab status 1] (CS17)</t>
        </is>
      </c>
      <c r="N211" s="69" t="inlineStr">
        <is>
          <t>[None] (DP7)</t>
        </is>
      </c>
    </row>
    <row customFormat="1" r="212" s="60">
      <c r="A212" s="64" t="inlineStr">
        <is>
          <t>CS27</t>
        </is>
      </c>
      <c r="B212" s="65" t="inlineStr">
        <is>
          <t>Cabinet status 2</t>
        </is>
      </c>
      <c r="C212" s="65" t="inlineStr">
        <is>
          <t>16#1ECF = 7887</t>
        </is>
      </c>
      <c r="D212" s="65" t="inlineStr">
        <is>
          <t>16#2030/58</t>
        </is>
      </c>
      <c r="E212" s="65" t="inlineStr">
        <is>
          <t>16#88/01/58 = 136/01/88</t>
        </is>
      </c>
      <c r="F212" s="66" t="n"/>
      <c r="G212" s="65" t="inlineStr">
        <is>
          <t>History parameters</t>
        </is>
      </c>
      <c r="H212" s="65" t="inlineStr">
        <is>
          <t>R</t>
        </is>
      </c>
      <c r="I212" s="65" t="inlineStr">
        <is>
          <t>WORD (BitString16)</t>
        </is>
      </c>
      <c r="J212" s="65" t="inlineStr">
        <is>
          <t>-</t>
        </is>
      </c>
      <c r="K212" s="66" t="n"/>
      <c r="L212" s="66" t="n"/>
      <c r="M212" s="65" t="inlineStr">
        <is>
          <t>[Cab status 2] (CS27)</t>
        </is>
      </c>
      <c r="N212" s="69" t="inlineStr">
        <is>
          <t>[None] (DP7)</t>
        </is>
      </c>
    </row>
    <row customFormat="1" r="213" s="60">
      <c r="A213" s="64" t="inlineStr">
        <is>
          <t>TTS7</t>
        </is>
      </c>
      <c r="B213" s="65" t="inlineStr">
        <is>
          <t>Thermal transformer</t>
        </is>
      </c>
      <c r="C213" s="65" t="inlineStr">
        <is>
          <t>16#1EE3 = 7907</t>
        </is>
      </c>
      <c r="D213" s="65" t="inlineStr">
        <is>
          <t>16#2031/8</t>
        </is>
      </c>
      <c r="E213" s="65" t="inlineStr">
        <is>
          <t>16#88/01/6C = 136/01/108</t>
        </is>
      </c>
      <c r="F213" s="66" t="n"/>
      <c r="G213" s="65" t="inlineStr">
        <is>
          <t>History parameters</t>
        </is>
      </c>
      <c r="H213" s="65" t="inlineStr">
        <is>
          <t>R</t>
        </is>
      </c>
      <c r="I213" s="65" t="inlineStr">
        <is>
          <t>INT (Signed16)</t>
        </is>
      </c>
      <c r="J213" s="65" t="inlineStr">
        <is>
          <t>1 °C</t>
        </is>
      </c>
      <c r="K213" s="66" t="n"/>
      <c r="L213" s="65" t="inlineStr">
        <is>
          <t>-32003 °C ... 32000 °C</t>
        </is>
      </c>
      <c r="M213" s="65" t="inlineStr">
        <is>
          <t>[Thermal transformer] (TTS7)</t>
        </is>
      </c>
      <c r="N213" s="69" t="inlineStr">
        <is>
          <t>[None] (DP7)</t>
        </is>
      </c>
    </row>
    <row customFormat="1" r="214" s="60">
      <c r="A214" s="64" t="inlineStr">
        <is>
          <t>FRP7</t>
        </is>
      </c>
      <c r="B214" s="65" t="inlineStr">
        <is>
          <t>Reference frequency</t>
        </is>
      </c>
      <c r="C214" s="65" t="inlineStr">
        <is>
          <t>16#1EF7 = 7927</t>
        </is>
      </c>
      <c r="D214" s="65" t="inlineStr">
        <is>
          <t>16#2031/1C</t>
        </is>
      </c>
      <c r="E214" s="65" t="inlineStr">
        <is>
          <t>16#88/01/80 = 136/01/128</t>
        </is>
      </c>
      <c r="F214" s="66" t="n"/>
      <c r="G214" s="65" t="inlineStr">
        <is>
          <t>History parameters</t>
        </is>
      </c>
      <c r="H214" s="65" t="inlineStr">
        <is>
          <t>R</t>
        </is>
      </c>
      <c r="I214" s="65" t="inlineStr">
        <is>
          <t>INT (Signed16)</t>
        </is>
      </c>
      <c r="J214" s="65" t="inlineStr">
        <is>
          <t>0.1 Hz</t>
        </is>
      </c>
      <c r="K214" s="66" t="n"/>
      <c r="L214" s="65" t="inlineStr">
        <is>
          <t>-3276.7 Hz ... 3276.7 Hz</t>
        </is>
      </c>
      <c r="M214" s="65" t="inlineStr">
        <is>
          <t>[Reference Frequency] (FRP7)</t>
        </is>
      </c>
      <c r="N214" s="69" t="inlineStr">
        <is>
          <t>[None] (DP7)</t>
        </is>
      </c>
    </row>
    <row customFormat="1" r="215" s="60">
      <c r="A215" s="64" t="inlineStr">
        <is>
          <t>ULN7</t>
        </is>
      </c>
      <c r="B215" s="65" t="inlineStr">
        <is>
          <t>Mains voltage</t>
        </is>
      </c>
      <c r="C215" s="65" t="inlineStr">
        <is>
          <t>16#9B7F = 39807</t>
        </is>
      </c>
      <c r="D215" s="66" t="n"/>
      <c r="E215" s="66" t="n"/>
      <c r="F215" s="66" t="n"/>
      <c r="G215" s="65" t="inlineStr">
        <is>
          <t>History parameters</t>
        </is>
      </c>
      <c r="H215" s="65" t="inlineStr">
        <is>
          <t>R</t>
        </is>
      </c>
      <c r="I215" s="65" t="inlineStr">
        <is>
          <t>UINT (Unsigned16)</t>
        </is>
      </c>
      <c r="J215" s="65" t="inlineStr">
        <is>
          <t>Refer to programming manual</t>
        </is>
      </c>
      <c r="K215" s="66" t="n"/>
      <c r="L215" s="65" t="inlineStr">
        <is>
          <t>0 ... 65535</t>
        </is>
      </c>
      <c r="M215" s="65" t="inlineStr">
        <is>
          <t>[Mains Voltage] (ULN7)</t>
        </is>
      </c>
      <c r="N215" s="69" t="inlineStr">
        <is>
          <t>[None] (DP7)</t>
        </is>
      </c>
    </row>
    <row customFormat="1" r="216" s="60">
      <c r="A216" s="64" t="inlineStr">
        <is>
          <t>ILN7</t>
        </is>
      </c>
      <c r="B216" s="65" t="inlineStr">
        <is>
          <t>Mains current</t>
        </is>
      </c>
      <c r="C216" s="65" t="inlineStr">
        <is>
          <t>16#9BBB = 39867</t>
        </is>
      </c>
      <c r="D216" s="66" t="n"/>
      <c r="E216" s="66" t="n"/>
      <c r="F216" s="66" t="n"/>
      <c r="G216" s="65" t="inlineStr">
        <is>
          <t>History parameters</t>
        </is>
      </c>
      <c r="H216" s="65" t="inlineStr">
        <is>
          <t>R</t>
        </is>
      </c>
      <c r="I216" s="65" t="inlineStr">
        <is>
          <t>INT (Signed16)</t>
        </is>
      </c>
      <c r="J216" s="65" t="inlineStr">
        <is>
          <t>Refer to programming manual</t>
        </is>
      </c>
      <c r="K216" s="66" t="n"/>
      <c r="L216" s="65" t="inlineStr">
        <is>
          <t>-32767 ... 32767</t>
        </is>
      </c>
      <c r="M216" s="65" t="inlineStr">
        <is>
          <t>[Mains Current] (ILN7)</t>
        </is>
      </c>
      <c r="N216" s="69" t="inlineStr">
        <is>
          <t>[None] (DP7)</t>
        </is>
      </c>
    </row>
    <row customFormat="1" r="217" s="60">
      <c r="A217" s="64" t="inlineStr">
        <is>
          <t>DP8</t>
        </is>
      </c>
      <c r="B217" s="65" t="inlineStr">
        <is>
          <t>Fault code on fault n-8</t>
        </is>
      </c>
      <c r="C217" s="65" t="inlineStr">
        <is>
          <t>16#1C28 = 7208</t>
        </is>
      </c>
      <c r="D217" s="65" t="inlineStr">
        <is>
          <t>16#202A/9</t>
        </is>
      </c>
      <c r="E217" s="65" t="inlineStr">
        <is>
          <t>16#85/01/09 = 133/01/09</t>
        </is>
      </c>
      <c r="F217" s="67" t="inlineStr">
        <is>
          <t>LFT</t>
        </is>
      </c>
      <c r="G217" s="65" t="inlineStr">
        <is>
          <t>History parameters</t>
        </is>
      </c>
      <c r="H217" s="65" t="inlineStr">
        <is>
          <t>R</t>
        </is>
      </c>
      <c r="I217" s="65" t="inlineStr">
        <is>
          <t>WORD (Enumeration)</t>
        </is>
      </c>
      <c r="J217" s="65" t="inlineStr">
        <is>
          <t>-</t>
        </is>
      </c>
      <c r="K217" s="66" t="n"/>
      <c r="L217" s="66" t="n"/>
      <c r="M217" s="66" t="n"/>
      <c r="N217" s="68" t="n"/>
    </row>
    <row customFormat="1" r="218" s="60">
      <c r="A218" s="64" t="inlineStr">
        <is>
          <t>ULP8</t>
        </is>
      </c>
      <c r="B218" s="65" t="inlineStr">
        <is>
          <t>DC bus voltage</t>
        </is>
      </c>
      <c r="C218" s="65" t="inlineStr">
        <is>
          <t>16#1C6E = 7278</t>
        </is>
      </c>
      <c r="D218" s="65" t="inlineStr">
        <is>
          <t>16#202A/4F</t>
        </is>
      </c>
      <c r="E218" s="65" t="inlineStr">
        <is>
          <t>16#85/01/4F = 133/01/79</t>
        </is>
      </c>
      <c r="F218" s="66" t="n"/>
      <c r="G218" s="65" t="inlineStr">
        <is>
          <t>History parameters</t>
        </is>
      </c>
      <c r="H218" s="65" t="inlineStr">
        <is>
          <t>R</t>
        </is>
      </c>
      <c r="I218" s="65" t="inlineStr">
        <is>
          <t>UINT (Unsigned16)</t>
        </is>
      </c>
      <c r="J218" s="65" t="inlineStr">
        <is>
          <t>Refer to programming manual</t>
        </is>
      </c>
      <c r="K218" s="66" t="n"/>
      <c r="L218" s="65" t="inlineStr">
        <is>
          <t>0 ... 65535</t>
        </is>
      </c>
      <c r="M218" s="65" t="inlineStr">
        <is>
          <t>[DC bus voltage] (ULP8)</t>
        </is>
      </c>
      <c r="N218" s="69" t="inlineStr">
        <is>
          <t>[None] (DP8)</t>
        </is>
      </c>
    </row>
    <row customFormat="1" r="219" s="60">
      <c r="A219" s="64" t="inlineStr">
        <is>
          <t>LCP8</t>
        </is>
      </c>
      <c r="B219" s="65" t="inlineStr">
        <is>
          <t>Motor current</t>
        </is>
      </c>
      <c r="C219" s="65" t="inlineStr">
        <is>
          <t>16#1C50 = 7248</t>
        </is>
      </c>
      <c r="D219" s="65" t="inlineStr">
        <is>
          <t>16#202A/31</t>
        </is>
      </c>
      <c r="E219" s="65" t="inlineStr">
        <is>
          <t>16#85/01/31 = 133/01/49</t>
        </is>
      </c>
      <c r="F219" s="66" t="n"/>
      <c r="G219" s="65" t="inlineStr">
        <is>
          <t>History parameters</t>
        </is>
      </c>
      <c r="H219" s="65" t="inlineStr">
        <is>
          <t>R</t>
        </is>
      </c>
      <c r="I219" s="65" t="inlineStr">
        <is>
          <t>INT (Signed16)</t>
        </is>
      </c>
      <c r="J219" s="65" t="inlineStr">
        <is>
          <t>Refer to programming manual</t>
        </is>
      </c>
      <c r="K219" s="66" t="n"/>
      <c r="L219" s="65" t="inlineStr">
        <is>
          <t>-32767 ... 32767</t>
        </is>
      </c>
      <c r="M219" s="65" t="inlineStr">
        <is>
          <t>[Motor current] (LCP8)</t>
        </is>
      </c>
      <c r="N219" s="69" t="inlineStr">
        <is>
          <t>[None] (DP8)</t>
        </is>
      </c>
    </row>
    <row customFormat="1" r="220" s="60">
      <c r="A220" s="64" t="inlineStr">
        <is>
          <t>RFP8</t>
        </is>
      </c>
      <c r="B220" s="65" t="inlineStr">
        <is>
          <t>Output frequency</t>
        </is>
      </c>
      <c r="C220" s="65" t="inlineStr">
        <is>
          <t>16#1C5A = 7258</t>
        </is>
      </c>
      <c r="D220" s="65" t="inlineStr">
        <is>
          <t>16#202A/3B</t>
        </is>
      </c>
      <c r="E220" s="65" t="inlineStr">
        <is>
          <t>16#85/01/3B = 133/01/59</t>
        </is>
      </c>
      <c r="F220" s="66" t="n"/>
      <c r="G220" s="65" t="inlineStr">
        <is>
          <t>History parameters</t>
        </is>
      </c>
      <c r="H220" s="65" t="inlineStr">
        <is>
          <t>R</t>
        </is>
      </c>
      <c r="I220" s="65" t="inlineStr">
        <is>
          <t>INT (Signed16)</t>
        </is>
      </c>
      <c r="J220" s="65" t="inlineStr">
        <is>
          <t>0.1 Hz</t>
        </is>
      </c>
      <c r="K220" s="66" t="n"/>
      <c r="L220" s="65" t="inlineStr">
        <is>
          <t>-3276.7 Hz ... 3276.7 Hz</t>
        </is>
      </c>
      <c r="M220" s="65" t="inlineStr">
        <is>
          <t>[Output frequency] (RFP8)</t>
        </is>
      </c>
      <c r="N220" s="69" t="inlineStr">
        <is>
          <t>[None] (DP8)</t>
        </is>
      </c>
    </row>
    <row customFormat="1" r="221" s="60">
      <c r="A221" s="64" t="inlineStr">
        <is>
          <t>THP8</t>
        </is>
      </c>
      <c r="B221" s="65" t="inlineStr">
        <is>
          <t>Motor thermal state</t>
        </is>
      </c>
      <c r="C221" s="65" t="inlineStr">
        <is>
          <t>16#1C78 = 7288</t>
        </is>
      </c>
      <c r="D221" s="65" t="inlineStr">
        <is>
          <t>16#202A/59</t>
        </is>
      </c>
      <c r="E221" s="65" t="inlineStr">
        <is>
          <t>16#85/01/59 = 133/01/89</t>
        </is>
      </c>
      <c r="F221" s="66" t="n"/>
      <c r="G221" s="65" t="inlineStr">
        <is>
          <t>History parameters</t>
        </is>
      </c>
      <c r="H221" s="65" t="inlineStr">
        <is>
          <t>R</t>
        </is>
      </c>
      <c r="I221" s="65" t="inlineStr">
        <is>
          <t>UINT (Unsigned16)</t>
        </is>
      </c>
      <c r="J221" s="65" t="inlineStr">
        <is>
          <t>1 %</t>
        </is>
      </c>
      <c r="K221" s="66" t="n"/>
      <c r="L221" s="65" t="inlineStr">
        <is>
          <t>0 % ... 65535 %</t>
        </is>
      </c>
      <c r="M221" s="65" t="inlineStr">
        <is>
          <t>[Motor therm state] (THP8)</t>
        </is>
      </c>
      <c r="N221" s="69" t="inlineStr">
        <is>
          <t>[None] (DP8)</t>
        </is>
      </c>
    </row>
    <row customFormat="1" r="222" s="60">
      <c r="A222" s="64" t="inlineStr">
        <is>
          <t>EP8</t>
        </is>
      </c>
      <c r="B222" s="65" t="inlineStr">
        <is>
          <t>State word</t>
        </is>
      </c>
      <c r="C222" s="65" t="inlineStr">
        <is>
          <t>16#1C32 = 7218</t>
        </is>
      </c>
      <c r="D222" s="65" t="inlineStr">
        <is>
          <t>16#202A/13</t>
        </is>
      </c>
      <c r="E222" s="65" t="inlineStr">
        <is>
          <t>16#85/01/13 = 133/01/19</t>
        </is>
      </c>
      <c r="F222" s="66" t="n"/>
      <c r="G222" s="65" t="inlineStr">
        <is>
          <t>History parameters</t>
        </is>
      </c>
      <c r="H222" s="65" t="inlineStr">
        <is>
          <t>R</t>
        </is>
      </c>
      <c r="I222" s="67" t="inlineStr">
        <is>
          <t>WORD (BitString16)</t>
        </is>
      </c>
      <c r="J222" s="65" t="inlineStr">
        <is>
          <t>-</t>
        </is>
      </c>
      <c r="K222" s="66" t="n"/>
      <c r="L222" s="66" t="n"/>
      <c r="M222" s="65" t="inlineStr">
        <is>
          <t>[ETA state word] (EP8)</t>
        </is>
      </c>
      <c r="N222" s="69" t="inlineStr">
        <is>
          <t>[None] (DP8)</t>
        </is>
      </c>
    </row>
    <row customFormat="1" r="223" s="60">
      <c r="A223" s="64" t="inlineStr">
        <is>
          <t>IP8</t>
        </is>
      </c>
      <c r="B223" s="65" t="inlineStr">
        <is>
          <t>ETI state word</t>
        </is>
      </c>
      <c r="C223" s="65" t="inlineStr">
        <is>
          <t>16#1C3C = 7228</t>
        </is>
      </c>
      <c r="D223" s="65" t="inlineStr">
        <is>
          <t>16#202A/1D</t>
        </is>
      </c>
      <c r="E223" s="65" t="inlineStr">
        <is>
          <t>16#85/01/1D = 133/01/29</t>
        </is>
      </c>
      <c r="F223" s="66" t="n"/>
      <c r="G223" s="65" t="inlineStr">
        <is>
          <t>History parameters</t>
        </is>
      </c>
      <c r="H223" s="65" t="inlineStr">
        <is>
          <t>R</t>
        </is>
      </c>
      <c r="I223" s="67" t="inlineStr">
        <is>
          <t>WORD (BitString16)</t>
        </is>
      </c>
      <c r="J223" s="65" t="inlineStr">
        <is>
          <t>-</t>
        </is>
      </c>
      <c r="K223" s="66" t="n"/>
      <c r="L223" s="66" t="n"/>
      <c r="M223" s="65" t="inlineStr">
        <is>
          <t>[ETI state word] (IP8)</t>
        </is>
      </c>
      <c r="N223" s="69" t="inlineStr">
        <is>
          <t>[None] (DP8)</t>
        </is>
      </c>
    </row>
    <row customFormat="1" r="224" s="60">
      <c r="A224" s="64" t="inlineStr">
        <is>
          <t>CMP8</t>
        </is>
      </c>
      <c r="B224" s="65" t="inlineStr">
        <is>
          <t>Cmd word</t>
        </is>
      </c>
      <c r="C224" s="65" t="inlineStr">
        <is>
          <t>16#1C46 = 7238</t>
        </is>
      </c>
      <c r="D224" s="65" t="inlineStr">
        <is>
          <t>16#202A/27</t>
        </is>
      </c>
      <c r="E224" s="65" t="inlineStr">
        <is>
          <t>16#85/01/27 = 133/01/39</t>
        </is>
      </c>
      <c r="F224" s="66" t="n"/>
      <c r="G224" s="65" t="inlineStr">
        <is>
          <t>History parameters</t>
        </is>
      </c>
      <c r="H224" s="65" t="inlineStr">
        <is>
          <t>R</t>
        </is>
      </c>
      <c r="I224" s="67" t="inlineStr">
        <is>
          <t>WORD (BitString16)</t>
        </is>
      </c>
      <c r="J224" s="65" t="inlineStr">
        <is>
          <t>-</t>
        </is>
      </c>
      <c r="K224" s="66" t="n"/>
      <c r="L224" s="66" t="n"/>
      <c r="M224" s="65" t="inlineStr">
        <is>
          <t>[Cmd word] (CMP8)</t>
        </is>
      </c>
      <c r="N224" s="69" t="inlineStr">
        <is>
          <t>[None] (DP8)</t>
        </is>
      </c>
    </row>
    <row customFormat="1" r="225" s="60">
      <c r="A225" s="64" t="inlineStr">
        <is>
          <t>DCC8</t>
        </is>
      </c>
      <c r="B225" s="65" t="inlineStr">
        <is>
          <t>Command channel</t>
        </is>
      </c>
      <c r="C225" s="65" t="inlineStr">
        <is>
          <t>16#FB34 = 64308</t>
        </is>
      </c>
      <c r="D225" s="66" t="n"/>
      <c r="E225" s="66" t="n"/>
      <c r="F225" s="67" t="inlineStr">
        <is>
          <t>CNL</t>
        </is>
      </c>
      <c r="G225" s="65" t="inlineStr">
        <is>
          <t>History parameters</t>
        </is>
      </c>
      <c r="H225" s="65" t="inlineStr">
        <is>
          <t>R</t>
        </is>
      </c>
      <c r="I225" s="65" t="inlineStr">
        <is>
          <t>WORD (Enumeration)</t>
        </is>
      </c>
      <c r="J225" s="65" t="inlineStr">
        <is>
          <t>-</t>
        </is>
      </c>
      <c r="K225" s="66" t="n"/>
      <c r="L225" s="66" t="n"/>
      <c r="M225" s="65" t="inlineStr">
        <is>
          <t>[Command Channel] (DCC8)</t>
        </is>
      </c>
      <c r="N225" s="69" t="inlineStr">
        <is>
          <t>[None] (DP8)</t>
        </is>
      </c>
    </row>
    <row customFormat="1" r="226" s="60">
      <c r="A226" s="64" t="inlineStr">
        <is>
          <t>DRC8</t>
        </is>
      </c>
      <c r="B226" s="65" t="inlineStr">
        <is>
          <t>Channel for reference frequency</t>
        </is>
      </c>
      <c r="C226" s="65" t="inlineStr">
        <is>
          <t>16#FB3E = 64318</t>
        </is>
      </c>
      <c r="D226" s="66" t="n"/>
      <c r="E226" s="66" t="n"/>
      <c r="F226" s="67" t="inlineStr">
        <is>
          <t>CNL</t>
        </is>
      </c>
      <c r="G226" s="65" t="inlineStr">
        <is>
          <t>History parameters</t>
        </is>
      </c>
      <c r="H226" s="65" t="inlineStr">
        <is>
          <t>R</t>
        </is>
      </c>
      <c r="I226" s="65" t="inlineStr">
        <is>
          <t>WORD (Enumeration)</t>
        </is>
      </c>
      <c r="J226" s="65" t="inlineStr">
        <is>
          <t>-</t>
        </is>
      </c>
      <c r="K226" s="66" t="n"/>
      <c r="L226" s="66" t="n"/>
      <c r="M226" s="65" t="inlineStr">
        <is>
          <t>[Ref Freq Channel] (DRC8)</t>
        </is>
      </c>
      <c r="N226" s="69" t="inlineStr">
        <is>
          <t>[None] (DP8)</t>
        </is>
      </c>
    </row>
    <row customFormat="1" r="227" s="60">
      <c r="A227" s="64" t="inlineStr">
        <is>
          <t>CRP8</t>
        </is>
      </c>
      <c r="B227" s="65" t="inlineStr">
        <is>
          <t>Active channels on fault n-8</t>
        </is>
      </c>
      <c r="C227" s="65" t="inlineStr">
        <is>
          <t>16#1C82 = 7298</t>
        </is>
      </c>
      <c r="D227" s="65" t="inlineStr">
        <is>
          <t>16#202A/63</t>
        </is>
      </c>
      <c r="E227" s="65" t="inlineStr">
        <is>
          <t>16#85/01/63 = 133/01/99</t>
        </is>
      </c>
      <c r="F227" s="66" t="n"/>
      <c r="G227" s="65" t="inlineStr">
        <is>
          <t>History parameters</t>
        </is>
      </c>
      <c r="H227" s="65" t="inlineStr">
        <is>
          <t>R</t>
        </is>
      </c>
      <c r="I227" s="67" t="inlineStr">
        <is>
          <t>WORD (BitString16)</t>
        </is>
      </c>
      <c r="J227" s="65" t="inlineStr">
        <is>
          <t>-</t>
        </is>
      </c>
      <c r="K227" s="66" t="n"/>
      <c r="L227" s="66" t="n"/>
      <c r="M227" s="66" t="n"/>
      <c r="N227" s="68" t="n"/>
    </row>
    <row customFormat="1" r="228" s="60">
      <c r="A228" s="64" t="inlineStr">
        <is>
          <t>RTP8</t>
        </is>
      </c>
      <c r="B228" s="65" t="inlineStr">
        <is>
          <t>Elapsed time</t>
        </is>
      </c>
      <c r="C228" s="65" t="inlineStr">
        <is>
          <t>16#1C64 = 7268</t>
        </is>
      </c>
      <c r="D228" s="65" t="inlineStr">
        <is>
          <t>16#202A/45</t>
        </is>
      </c>
      <c r="E228" s="65" t="inlineStr">
        <is>
          <t>16#85/01/45 = 133/01/69</t>
        </is>
      </c>
      <c r="F228" s="66" t="n"/>
      <c r="G228" s="65" t="inlineStr">
        <is>
          <t>History parameters</t>
        </is>
      </c>
      <c r="H228" s="65" t="inlineStr">
        <is>
          <t>R</t>
        </is>
      </c>
      <c r="I228" s="65" t="inlineStr">
        <is>
          <t>UINT (Unsigned16)</t>
        </is>
      </c>
      <c r="J228" s="65" t="inlineStr">
        <is>
          <t>1 h</t>
        </is>
      </c>
      <c r="K228" s="66" t="n"/>
      <c r="L228" s="65" t="inlineStr">
        <is>
          <t>0 h ... 65535 h</t>
        </is>
      </c>
      <c r="M228" s="65" t="inlineStr">
        <is>
          <t>[Elapsed time] (RTP8)</t>
        </is>
      </c>
      <c r="N228" s="69" t="inlineStr">
        <is>
          <t>[None] (DP8)</t>
        </is>
      </c>
    </row>
    <row customFormat="1" r="229" s="60">
      <c r="A229" s="64" t="inlineStr">
        <is>
          <t>OTP8</t>
        </is>
      </c>
      <c r="B229" s="65" t="inlineStr">
        <is>
          <t xml:space="preserve">Motor torque </t>
        </is>
      </c>
      <c r="C229" s="65" t="inlineStr">
        <is>
          <t>16#1CAA = 7338</t>
        </is>
      </c>
      <c r="D229" s="65" t="inlineStr">
        <is>
          <t>16#202B/27</t>
        </is>
      </c>
      <c r="E229" s="65" t="inlineStr">
        <is>
          <t>16#85/01/8B = 133/01/139</t>
        </is>
      </c>
      <c r="F229" s="66" t="n"/>
      <c r="G229" s="65" t="inlineStr">
        <is>
          <t>History parameters</t>
        </is>
      </c>
      <c r="H229" s="65" t="inlineStr">
        <is>
          <t>R</t>
        </is>
      </c>
      <c r="I229" s="65" t="inlineStr">
        <is>
          <t>INT (Signed16)</t>
        </is>
      </c>
      <c r="J229" s="65" t="inlineStr">
        <is>
          <t>0.1 %</t>
        </is>
      </c>
      <c r="K229" s="66" t="n"/>
      <c r="L229" s="65" t="inlineStr">
        <is>
          <t>-3276.7 % ... 3276.7 %</t>
        </is>
      </c>
      <c r="M229" s="65" t="inlineStr">
        <is>
          <t>[Motor Torque ] (OTP8)</t>
        </is>
      </c>
      <c r="N229" s="69" t="inlineStr">
        <is>
          <t>[None] (DP8)</t>
        </is>
      </c>
    </row>
    <row customFormat="1" r="230" s="60">
      <c r="A230" s="64" t="inlineStr">
        <is>
          <t>CS18</t>
        </is>
      </c>
      <c r="B230" s="65" t="inlineStr">
        <is>
          <t>Cabinet status 1</t>
        </is>
      </c>
      <c r="C230" s="65" t="inlineStr">
        <is>
          <t>16#1EBC = 7868</t>
        </is>
      </c>
      <c r="D230" s="65" t="inlineStr">
        <is>
          <t>16#2030/45</t>
        </is>
      </c>
      <c r="E230" s="65" t="inlineStr">
        <is>
          <t>16#88/01/45 = 136/01/69</t>
        </is>
      </c>
      <c r="F230" s="66" t="n"/>
      <c r="G230" s="65" t="inlineStr">
        <is>
          <t>History parameters</t>
        </is>
      </c>
      <c r="H230" s="65" t="inlineStr">
        <is>
          <t>R</t>
        </is>
      </c>
      <c r="I230" s="65" t="inlineStr">
        <is>
          <t>WORD (BitString16)</t>
        </is>
      </c>
      <c r="J230" s="65" t="inlineStr">
        <is>
          <t>-</t>
        </is>
      </c>
      <c r="K230" s="66" t="n"/>
      <c r="L230" s="66" t="n"/>
      <c r="M230" s="65" t="inlineStr">
        <is>
          <t>[Cab status 1] (CS18)</t>
        </is>
      </c>
      <c r="N230" s="69" t="inlineStr">
        <is>
          <t>[None] (DP8)</t>
        </is>
      </c>
    </row>
    <row customFormat="1" r="231" s="60">
      <c r="A231" s="64" t="inlineStr">
        <is>
          <t>CS28</t>
        </is>
      </c>
      <c r="B231" s="65" t="inlineStr">
        <is>
          <t>Cabinet status 2</t>
        </is>
      </c>
      <c r="C231" s="65" t="inlineStr">
        <is>
          <t>16#1ED0 = 7888</t>
        </is>
      </c>
      <c r="D231" s="65" t="inlineStr">
        <is>
          <t>16#2030/59</t>
        </is>
      </c>
      <c r="E231" s="65" t="inlineStr">
        <is>
          <t>16#88/01/59 = 136/01/89</t>
        </is>
      </c>
      <c r="F231" s="66" t="n"/>
      <c r="G231" s="65" t="inlineStr">
        <is>
          <t>History parameters</t>
        </is>
      </c>
      <c r="H231" s="65" t="inlineStr">
        <is>
          <t>R</t>
        </is>
      </c>
      <c r="I231" s="65" t="inlineStr">
        <is>
          <t>WORD (BitString16)</t>
        </is>
      </c>
      <c r="J231" s="65" t="inlineStr">
        <is>
          <t>-</t>
        </is>
      </c>
      <c r="K231" s="66" t="n"/>
      <c r="L231" s="66" t="n"/>
      <c r="M231" s="65" t="inlineStr">
        <is>
          <t>[Cab status 2] (CS28)</t>
        </is>
      </c>
      <c r="N231" s="69" t="inlineStr">
        <is>
          <t>[None] (DP8)</t>
        </is>
      </c>
    </row>
    <row customFormat="1" r="232" s="60">
      <c r="A232" s="64" t="inlineStr">
        <is>
          <t>TTS8</t>
        </is>
      </c>
      <c r="B232" s="65" t="inlineStr">
        <is>
          <t>Thermal transformer</t>
        </is>
      </c>
      <c r="C232" s="65" t="inlineStr">
        <is>
          <t>16#1EE4 = 7908</t>
        </is>
      </c>
      <c r="D232" s="65" t="inlineStr">
        <is>
          <t>16#2031/9</t>
        </is>
      </c>
      <c r="E232" s="65" t="inlineStr">
        <is>
          <t>16#88/01/6D = 136/01/109</t>
        </is>
      </c>
      <c r="F232" s="66" t="n"/>
      <c r="G232" s="65" t="inlineStr">
        <is>
          <t>History parameters</t>
        </is>
      </c>
      <c r="H232" s="65" t="inlineStr">
        <is>
          <t>R</t>
        </is>
      </c>
      <c r="I232" s="65" t="inlineStr">
        <is>
          <t>INT (Signed16)</t>
        </is>
      </c>
      <c r="J232" s="65" t="inlineStr">
        <is>
          <t>1 °C</t>
        </is>
      </c>
      <c r="K232" s="66" t="n"/>
      <c r="L232" s="65" t="inlineStr">
        <is>
          <t>-32003 °C ... 32000 °C</t>
        </is>
      </c>
      <c r="M232" s="65" t="inlineStr">
        <is>
          <t>[Thermal transformer] (TTS8)</t>
        </is>
      </c>
      <c r="N232" s="69" t="inlineStr">
        <is>
          <t>[None] (DP8)</t>
        </is>
      </c>
    </row>
    <row customFormat="1" r="233" s="60">
      <c r="A233" s="64" t="inlineStr">
        <is>
          <t>FRP8</t>
        </is>
      </c>
      <c r="B233" s="65" t="inlineStr">
        <is>
          <t>Reference frequency</t>
        </is>
      </c>
      <c r="C233" s="65" t="inlineStr">
        <is>
          <t>16#1EF8 = 7928</t>
        </is>
      </c>
      <c r="D233" s="65" t="inlineStr">
        <is>
          <t>16#2031/1D</t>
        </is>
      </c>
      <c r="E233" s="65" t="inlineStr">
        <is>
          <t>16#88/01/81 = 136/01/129</t>
        </is>
      </c>
      <c r="F233" s="66" t="n"/>
      <c r="G233" s="65" t="inlineStr">
        <is>
          <t>History parameters</t>
        </is>
      </c>
      <c r="H233" s="65" t="inlineStr">
        <is>
          <t>R</t>
        </is>
      </c>
      <c r="I233" s="65" t="inlineStr">
        <is>
          <t>INT (Signed16)</t>
        </is>
      </c>
      <c r="J233" s="65" t="inlineStr">
        <is>
          <t>0.1 Hz</t>
        </is>
      </c>
      <c r="K233" s="66" t="n"/>
      <c r="L233" s="65" t="inlineStr">
        <is>
          <t>-3276.7 Hz ... 3276.7 Hz</t>
        </is>
      </c>
      <c r="M233" s="65" t="inlineStr">
        <is>
          <t>[Reference Frequency] (FRP8)</t>
        </is>
      </c>
      <c r="N233" s="69" t="inlineStr">
        <is>
          <t>[None] (DP8)</t>
        </is>
      </c>
    </row>
    <row customFormat="1" r="234" s="60">
      <c r="A234" s="64" t="inlineStr">
        <is>
          <t>ULN8</t>
        </is>
      </c>
      <c r="B234" s="65" t="inlineStr">
        <is>
          <t>Mains voltage</t>
        </is>
      </c>
      <c r="C234" s="65" t="inlineStr">
        <is>
          <t>16#9B80 = 39808</t>
        </is>
      </c>
      <c r="D234" s="66" t="n"/>
      <c r="E234" s="66" t="n"/>
      <c r="F234" s="66" t="n"/>
      <c r="G234" s="65" t="inlineStr">
        <is>
          <t>History parameters</t>
        </is>
      </c>
      <c r="H234" s="65" t="inlineStr">
        <is>
          <t>R</t>
        </is>
      </c>
      <c r="I234" s="65" t="inlineStr">
        <is>
          <t>UINT (Unsigned16)</t>
        </is>
      </c>
      <c r="J234" s="65" t="inlineStr">
        <is>
          <t>Refer to programming manual</t>
        </is>
      </c>
      <c r="K234" s="66" t="n"/>
      <c r="L234" s="65" t="inlineStr">
        <is>
          <t>0 ... 65535</t>
        </is>
      </c>
      <c r="M234" s="65" t="inlineStr">
        <is>
          <t>[Mains Voltage] (ULN8)</t>
        </is>
      </c>
      <c r="N234" s="69" t="inlineStr">
        <is>
          <t>[None] (DP8)</t>
        </is>
      </c>
    </row>
    <row customFormat="1" r="235" s="60">
      <c r="A235" s="64" t="inlineStr">
        <is>
          <t>ILN8</t>
        </is>
      </c>
      <c r="B235" s="65" t="inlineStr">
        <is>
          <t>Mains current</t>
        </is>
      </c>
      <c r="C235" s="65" t="inlineStr">
        <is>
          <t>16#9BBC = 39868</t>
        </is>
      </c>
      <c r="D235" s="66" t="n"/>
      <c r="E235" s="66" t="n"/>
      <c r="F235" s="66" t="n"/>
      <c r="G235" s="65" t="inlineStr">
        <is>
          <t>History parameters</t>
        </is>
      </c>
      <c r="H235" s="65" t="inlineStr">
        <is>
          <t>R</t>
        </is>
      </c>
      <c r="I235" s="65" t="inlineStr">
        <is>
          <t>INT (Signed16)</t>
        </is>
      </c>
      <c r="J235" s="65" t="inlineStr">
        <is>
          <t>Refer to programming manual</t>
        </is>
      </c>
      <c r="K235" s="66" t="n"/>
      <c r="L235" s="65" t="inlineStr">
        <is>
          <t>-32767 ... 32767</t>
        </is>
      </c>
      <c r="M235" s="65" t="inlineStr">
        <is>
          <t>[Mains Current] (ILN8)</t>
        </is>
      </c>
      <c r="N235" s="69" t="inlineStr">
        <is>
          <t>[None] (DP8)</t>
        </is>
      </c>
    </row>
    <row customFormat="1" r="236" s="60">
      <c r="A236" s="64" t="inlineStr">
        <is>
          <t>NCV</t>
        </is>
      </c>
      <c r="B236" s="65" t="inlineStr">
        <is>
          <t>Drive nominal rating</t>
        </is>
      </c>
      <c r="C236" s="65" t="inlineStr">
        <is>
          <t>16#0BC3 = 3011</t>
        </is>
      </c>
      <c r="D236" s="65" t="inlineStr">
        <is>
          <t>16#2000/C</t>
        </is>
      </c>
      <c r="E236" s="65" t="inlineStr">
        <is>
          <t>16#70/01/0C = 112/01/12</t>
        </is>
      </c>
      <c r="F236" s="67" t="inlineStr">
        <is>
          <t>NCV</t>
        </is>
      </c>
      <c r="G236" s="65" t="inlineStr">
        <is>
          <t>Identification parameters</t>
        </is>
      </c>
      <c r="H236" s="65" t="inlineStr">
        <is>
          <t>R</t>
        </is>
      </c>
      <c r="I236" s="65" t="inlineStr">
        <is>
          <t>WORD (Enumeration)</t>
        </is>
      </c>
      <c r="J236" s="65" t="inlineStr">
        <is>
          <t>-</t>
        </is>
      </c>
      <c r="K236" s="65" t="inlineStr">
        <is>
          <t>[Unknown rating] NO</t>
        </is>
      </c>
      <c r="L236" s="66" t="n"/>
      <c r="M236" s="66" t="n"/>
      <c r="N236" s="68" t="n"/>
    </row>
    <row customFormat="1" r="237" s="60">
      <c r="A237" s="64" t="inlineStr">
        <is>
          <t>VCAL</t>
        </is>
      </c>
      <c r="B237" s="65" t="inlineStr">
        <is>
          <t>Drive output voltage</t>
        </is>
      </c>
      <c r="C237" s="65" t="inlineStr">
        <is>
          <t>16#0BC4 = 3012</t>
        </is>
      </c>
      <c r="D237" s="65" t="inlineStr">
        <is>
          <t>16#2000/D</t>
        </is>
      </c>
      <c r="E237" s="65" t="inlineStr">
        <is>
          <t>16#70/01/0D = 112/01/13</t>
        </is>
      </c>
      <c r="F237" s="67" t="inlineStr">
        <is>
          <t>VCAL</t>
        </is>
      </c>
      <c r="G237" s="65" t="inlineStr">
        <is>
          <t>Identification parameters</t>
        </is>
      </c>
      <c r="H237" s="65" t="inlineStr">
        <is>
          <t>R</t>
        </is>
      </c>
      <c r="I237" s="65" t="inlineStr">
        <is>
          <t>WORD (Enumeration)</t>
        </is>
      </c>
      <c r="J237" s="65" t="inlineStr">
        <is>
          <t>-</t>
        </is>
      </c>
      <c r="K237" s="65" t="inlineStr">
        <is>
          <t>[Unkown voltage] NO</t>
        </is>
      </c>
      <c r="L237" s="66" t="n"/>
      <c r="M237" s="66" t="n"/>
      <c r="N237" s="68" t="n"/>
    </row>
    <row customFormat="1" r="238" s="60">
      <c r="A238" s="64" t="inlineStr">
        <is>
          <t>INV</t>
        </is>
      </c>
      <c r="B238" s="65" t="inlineStr">
        <is>
          <t>Nominal Drive Current</t>
        </is>
      </c>
      <c r="C238" s="65" t="inlineStr">
        <is>
          <t>16#0BC9 = 3017</t>
        </is>
      </c>
      <c r="D238" s="65" t="inlineStr">
        <is>
          <t>16#2000/12</t>
        </is>
      </c>
      <c r="E238" s="65" t="inlineStr">
        <is>
          <t>16#70/01/12 = 112/01/18</t>
        </is>
      </c>
      <c r="F238" s="66" t="n"/>
      <c r="G238" s="65" t="inlineStr">
        <is>
          <t>Identification parameters</t>
        </is>
      </c>
      <c r="H238" s="65" t="inlineStr">
        <is>
          <t>R</t>
        </is>
      </c>
      <c r="I238" s="65" t="inlineStr">
        <is>
          <t>UINT (Unsigned16)</t>
        </is>
      </c>
      <c r="J238" s="65" t="inlineStr">
        <is>
          <t>Refer to programming manual</t>
        </is>
      </c>
      <c r="K238" s="65" t="inlineStr">
        <is>
          <t>Refer to programming manual</t>
        </is>
      </c>
      <c r="L238" s="65" t="inlineStr">
        <is>
          <t>0 ... 65535</t>
        </is>
      </c>
      <c r="M238" s="66" t="n"/>
      <c r="N238" s="68" t="n"/>
    </row>
    <row customFormat="1" r="239" s="60">
      <c r="A239" s="64" t="inlineStr">
        <is>
          <t>VDP</t>
        </is>
      </c>
      <c r="B239" s="65" t="inlineStr">
        <is>
          <t>Drive software version</t>
        </is>
      </c>
      <c r="C239" s="65" t="inlineStr">
        <is>
          <t>16#0CE6 = 3302</t>
        </is>
      </c>
      <c r="D239" s="65" t="inlineStr">
        <is>
          <t>16#2003/3</t>
        </is>
      </c>
      <c r="E239" s="65" t="inlineStr">
        <is>
          <t>16#71/01/67 = 113/01/103</t>
        </is>
      </c>
      <c r="F239" s="66" t="n"/>
      <c r="G239" s="65" t="inlineStr">
        <is>
          <t>Identification parameters</t>
        </is>
      </c>
      <c r="H239" s="65" t="inlineStr">
        <is>
          <t>R</t>
        </is>
      </c>
      <c r="I239" s="65" t="inlineStr">
        <is>
          <t>UINT (Unsigned16)</t>
        </is>
      </c>
      <c r="J239" s="65" t="inlineStr">
        <is>
          <t xml:space="preserve">1 </t>
        </is>
      </c>
      <c r="K239" s="66" t="n"/>
      <c r="L239" s="65" t="inlineStr">
        <is>
          <t xml:space="preserve">0  ... 65535 </t>
        </is>
      </c>
      <c r="M239" s="66" t="n"/>
      <c r="N239" s="68" t="n"/>
    </row>
    <row customFormat="1" r="240" s="60">
      <c r="A240" s="64" t="inlineStr">
        <is>
          <t>PAN0</t>
        </is>
      </c>
      <c r="B240" s="65" t="inlineStr">
        <is>
          <t>Device name (char 1 and 2)</t>
        </is>
      </c>
      <c r="C240" s="65" t="inlineStr">
        <is>
          <t>16#0D0C = 3340</t>
        </is>
      </c>
      <c r="D240" s="65" t="inlineStr">
        <is>
          <t>16#2003/29</t>
        </is>
      </c>
      <c r="E240" s="65" t="inlineStr">
        <is>
          <t>16#71/01/8D = 113/01/141</t>
        </is>
      </c>
      <c r="F240" s="66" t="n"/>
      <c r="G240" s="65" t="inlineStr">
        <is>
          <t>Identification parameters</t>
        </is>
      </c>
      <c r="H240" s="65" t="inlineStr">
        <is>
          <t>R/W</t>
        </is>
      </c>
      <c r="I240" s="65" t="inlineStr">
        <is>
          <t>UINT (Unsigned16)</t>
        </is>
      </c>
      <c r="J240" s="65" t="inlineStr">
        <is>
          <t xml:space="preserve">1 </t>
        </is>
      </c>
      <c r="K240" s="65" t="inlineStr">
        <is>
          <t xml:space="preserve">0 </t>
        </is>
      </c>
      <c r="L240" s="65" t="inlineStr">
        <is>
          <t xml:space="preserve">0  ... 65535 </t>
        </is>
      </c>
      <c r="M240" s="66" t="n"/>
      <c r="N240" s="68" t="n"/>
    </row>
    <row customFormat="1" r="241" s="60">
      <c r="A241" s="64" t="inlineStr">
        <is>
          <t>PAN1</t>
        </is>
      </c>
      <c r="B241" s="65" t="inlineStr">
        <is>
          <t>Device name (char 3 and 4)</t>
        </is>
      </c>
      <c r="C241" s="65" t="inlineStr">
        <is>
          <t>16#0D0D = 3341</t>
        </is>
      </c>
      <c r="D241" s="65" t="inlineStr">
        <is>
          <t>16#2003/2A</t>
        </is>
      </c>
      <c r="E241" s="65" t="inlineStr">
        <is>
          <t>16#71/01/8E = 113/01/142</t>
        </is>
      </c>
      <c r="F241" s="66" t="n"/>
      <c r="G241" s="65" t="inlineStr">
        <is>
          <t>Identification parameters</t>
        </is>
      </c>
      <c r="H241" s="65" t="inlineStr">
        <is>
          <t>R/W</t>
        </is>
      </c>
      <c r="I241" s="65" t="inlineStr">
        <is>
          <t>UINT (Unsigned16)</t>
        </is>
      </c>
      <c r="J241" s="65" t="inlineStr">
        <is>
          <t xml:space="preserve">1 </t>
        </is>
      </c>
      <c r="K241" s="65" t="inlineStr">
        <is>
          <t xml:space="preserve">0 </t>
        </is>
      </c>
      <c r="L241" s="65" t="inlineStr">
        <is>
          <t xml:space="preserve">0  ... 65535 </t>
        </is>
      </c>
      <c r="M241" s="66" t="n"/>
      <c r="N241" s="68" t="n"/>
    </row>
    <row customFormat="1" r="242" s="60">
      <c r="A242" s="64" t="inlineStr">
        <is>
          <t>PAN2</t>
        </is>
      </c>
      <c r="B242" s="65" t="inlineStr">
        <is>
          <t>Device name (char 5 and 6)</t>
        </is>
      </c>
      <c r="C242" s="65" t="inlineStr">
        <is>
          <t>16#0D0E = 3342</t>
        </is>
      </c>
      <c r="D242" s="65" t="inlineStr">
        <is>
          <t>16#2003/2B</t>
        </is>
      </c>
      <c r="E242" s="65" t="inlineStr">
        <is>
          <t>16#71/01/8F = 113/01/143</t>
        </is>
      </c>
      <c r="F242" s="66" t="n"/>
      <c r="G242" s="65" t="inlineStr">
        <is>
          <t>Identification parameters</t>
        </is>
      </c>
      <c r="H242" s="65" t="inlineStr">
        <is>
          <t>R/W</t>
        </is>
      </c>
      <c r="I242" s="65" t="inlineStr">
        <is>
          <t>UINT (Unsigned16)</t>
        </is>
      </c>
      <c r="J242" s="65" t="inlineStr">
        <is>
          <t xml:space="preserve">1 </t>
        </is>
      </c>
      <c r="K242" s="65" t="inlineStr">
        <is>
          <t xml:space="preserve">0 </t>
        </is>
      </c>
      <c r="L242" s="65" t="inlineStr">
        <is>
          <t xml:space="preserve">0  ... 65535 </t>
        </is>
      </c>
      <c r="M242" s="66" t="n"/>
      <c r="N242" s="68" t="n"/>
    </row>
    <row customFormat="1" r="243" s="60">
      <c r="A243" s="64" t="inlineStr">
        <is>
          <t>PAN3</t>
        </is>
      </c>
      <c r="B243" s="65" t="inlineStr">
        <is>
          <t>Device name (char 7 and 8)</t>
        </is>
      </c>
      <c r="C243" s="65" t="inlineStr">
        <is>
          <t>16#0D0F = 3343</t>
        </is>
      </c>
      <c r="D243" s="65" t="inlineStr">
        <is>
          <t>16#2003/2C</t>
        </is>
      </c>
      <c r="E243" s="65" t="inlineStr">
        <is>
          <t>16#71/01/90 = 113/01/144</t>
        </is>
      </c>
      <c r="F243" s="66" t="n"/>
      <c r="G243" s="65" t="inlineStr">
        <is>
          <t>Identification parameters</t>
        </is>
      </c>
      <c r="H243" s="65" t="inlineStr">
        <is>
          <t>R/W</t>
        </is>
      </c>
      <c r="I243" s="65" t="inlineStr">
        <is>
          <t>UINT (Unsigned16)</t>
        </is>
      </c>
      <c r="J243" s="65" t="inlineStr">
        <is>
          <t xml:space="preserve">1 </t>
        </is>
      </c>
      <c r="K243" s="65" t="inlineStr">
        <is>
          <t xml:space="preserve">0 </t>
        </is>
      </c>
      <c r="L243" s="65" t="inlineStr">
        <is>
          <t xml:space="preserve">0  ... 65535 </t>
        </is>
      </c>
      <c r="M243" s="66" t="n"/>
      <c r="N243" s="68" t="n"/>
    </row>
    <row customFormat="1" r="244" s="60">
      <c r="A244" s="64" t="inlineStr">
        <is>
          <t>PAN4</t>
        </is>
      </c>
      <c r="B244" s="65" t="inlineStr">
        <is>
          <t>Device name (char 9 and 10)</t>
        </is>
      </c>
      <c r="C244" s="65" t="inlineStr">
        <is>
          <t>16#0D10 = 3344</t>
        </is>
      </c>
      <c r="D244" s="65" t="inlineStr">
        <is>
          <t>16#2003/2D</t>
        </is>
      </c>
      <c r="E244" s="65" t="inlineStr">
        <is>
          <t>16#71/01/91 = 113/01/145</t>
        </is>
      </c>
      <c r="F244" s="66" t="n"/>
      <c r="G244" s="65" t="inlineStr">
        <is>
          <t>Identification parameters</t>
        </is>
      </c>
      <c r="H244" s="65" t="inlineStr">
        <is>
          <t>R/W</t>
        </is>
      </c>
      <c r="I244" s="65" t="inlineStr">
        <is>
          <t>UINT (Unsigned16)</t>
        </is>
      </c>
      <c r="J244" s="65" t="inlineStr">
        <is>
          <t xml:space="preserve">1 </t>
        </is>
      </c>
      <c r="K244" s="65" t="inlineStr">
        <is>
          <t xml:space="preserve">0 </t>
        </is>
      </c>
      <c r="L244" s="65" t="inlineStr">
        <is>
          <t xml:space="preserve">0  ... 65535 </t>
        </is>
      </c>
      <c r="M244" s="66" t="n"/>
      <c r="N244" s="68" t="n"/>
    </row>
    <row customFormat="1" r="245" s="60">
      <c r="A245" s="64" t="inlineStr">
        <is>
          <t>PAN5</t>
        </is>
      </c>
      <c r="B245" s="65" t="inlineStr">
        <is>
          <t>Device name (char 11 and 12)</t>
        </is>
      </c>
      <c r="C245" s="65" t="inlineStr">
        <is>
          <t>16#0D11 = 3345</t>
        </is>
      </c>
      <c r="D245" s="65" t="inlineStr">
        <is>
          <t>16#2003/2E</t>
        </is>
      </c>
      <c r="E245" s="65" t="inlineStr">
        <is>
          <t>16#71/01/92 = 113/01/146</t>
        </is>
      </c>
      <c r="F245" s="66" t="n"/>
      <c r="G245" s="65" t="inlineStr">
        <is>
          <t>Identification parameters</t>
        </is>
      </c>
      <c r="H245" s="65" t="inlineStr">
        <is>
          <t>R/W</t>
        </is>
      </c>
      <c r="I245" s="65" t="inlineStr">
        <is>
          <t>UINT (Unsigned16)</t>
        </is>
      </c>
      <c r="J245" s="65" t="inlineStr">
        <is>
          <t xml:space="preserve">1 </t>
        </is>
      </c>
      <c r="K245" s="65" t="inlineStr">
        <is>
          <t xml:space="preserve">0 </t>
        </is>
      </c>
      <c r="L245" s="65" t="inlineStr">
        <is>
          <t xml:space="preserve">0  ... 65535 </t>
        </is>
      </c>
      <c r="M245" s="66" t="n"/>
      <c r="N245" s="68" t="n"/>
    </row>
    <row customFormat="1" r="246" s="60">
      <c r="A246" s="64" t="inlineStr">
        <is>
          <t>PAN6</t>
        </is>
      </c>
      <c r="B246" s="65" t="inlineStr">
        <is>
          <t>Device name (char 13 and 14)</t>
        </is>
      </c>
      <c r="C246" s="65" t="inlineStr">
        <is>
          <t>16#0D12 = 3346</t>
        </is>
      </c>
      <c r="D246" s="65" t="inlineStr">
        <is>
          <t>16#2003/2F</t>
        </is>
      </c>
      <c r="E246" s="65" t="inlineStr">
        <is>
          <t>16#71/01/93 = 113/01/147</t>
        </is>
      </c>
      <c r="F246" s="66" t="n"/>
      <c r="G246" s="65" t="inlineStr">
        <is>
          <t>Identification parameters</t>
        </is>
      </c>
      <c r="H246" s="65" t="inlineStr">
        <is>
          <t>R/W</t>
        </is>
      </c>
      <c r="I246" s="65" t="inlineStr">
        <is>
          <t>UINT (Unsigned16)</t>
        </is>
      </c>
      <c r="J246" s="65" t="inlineStr">
        <is>
          <t xml:space="preserve">1 </t>
        </is>
      </c>
      <c r="K246" s="65" t="inlineStr">
        <is>
          <t xml:space="preserve">0 </t>
        </is>
      </c>
      <c r="L246" s="65" t="inlineStr">
        <is>
          <t xml:space="preserve">0  ... 65535 </t>
        </is>
      </c>
      <c r="M246" s="66" t="n"/>
      <c r="N246" s="68" t="n"/>
    </row>
    <row customFormat="1" r="247" s="60">
      <c r="A247" s="64" t="inlineStr">
        <is>
          <t>PAN7</t>
        </is>
      </c>
      <c r="B247" s="65" t="inlineStr">
        <is>
          <t>Device name (char 15 and 16)</t>
        </is>
      </c>
      <c r="C247" s="65" t="inlineStr">
        <is>
          <t>16#0D13 = 3347</t>
        </is>
      </c>
      <c r="D247" s="65" t="inlineStr">
        <is>
          <t>16#2003/30</t>
        </is>
      </c>
      <c r="E247" s="65" t="inlineStr">
        <is>
          <t>16#71/01/94 = 113/01/148</t>
        </is>
      </c>
      <c r="F247" s="66" t="n"/>
      <c r="G247" s="65" t="inlineStr">
        <is>
          <t>Identification parameters</t>
        </is>
      </c>
      <c r="H247" s="65" t="inlineStr">
        <is>
          <t>R/W</t>
        </is>
      </c>
      <c r="I247" s="65" t="inlineStr">
        <is>
          <t>UINT (Unsigned16)</t>
        </is>
      </c>
      <c r="J247" s="65" t="inlineStr">
        <is>
          <t xml:space="preserve">1 </t>
        </is>
      </c>
      <c r="K247" s="65" t="inlineStr">
        <is>
          <t xml:space="preserve">0 </t>
        </is>
      </c>
      <c r="L247" s="65" t="inlineStr">
        <is>
          <t xml:space="preserve">0  ... 65535 </t>
        </is>
      </c>
      <c r="M247" s="66" t="n"/>
      <c r="N247" s="68" t="n"/>
    </row>
    <row customFormat="1" r="248" s="60">
      <c r="A248" s="64" t="inlineStr">
        <is>
          <t>NC1</t>
        </is>
      </c>
      <c r="B248" s="65" t="inlineStr">
        <is>
          <t>Com scan output 1 value</t>
        </is>
      </c>
      <c r="C248" s="65" t="inlineStr">
        <is>
          <t>16#31D9 = 12761</t>
        </is>
      </c>
      <c r="D248" s="65" t="inlineStr">
        <is>
          <t>16#2061/3E</t>
        </is>
      </c>
      <c r="E248" s="65" t="inlineStr">
        <is>
          <t>16#A0/01/A2 = 160/01/162</t>
        </is>
      </c>
      <c r="F248" s="66" t="n"/>
      <c r="G248" s="65" t="inlineStr">
        <is>
          <t>Communication parameters</t>
        </is>
      </c>
      <c r="H248" s="65" t="inlineStr">
        <is>
          <t>R</t>
        </is>
      </c>
      <c r="I248" s="65" t="inlineStr">
        <is>
          <t>UINT (Unsigned16)</t>
        </is>
      </c>
      <c r="J248" s="65" t="inlineStr">
        <is>
          <t xml:space="preserve">1 </t>
        </is>
      </c>
      <c r="K248" s="66" t="n"/>
      <c r="L248" s="65" t="inlineStr">
        <is>
          <t xml:space="preserve">0  ... 65535 </t>
        </is>
      </c>
      <c r="M248" s="65" t="inlineStr">
        <is>
          <t>[Com Scan Out1 val.] (NC1)</t>
        </is>
      </c>
      <c r="N248" s="69" t="inlineStr">
        <is>
          <t>[Com scan output map] (OSA)</t>
        </is>
      </c>
    </row>
    <row customFormat="1" r="249" s="60">
      <c r="A249" s="64" t="inlineStr">
        <is>
          <t>NC2</t>
        </is>
      </c>
      <c r="B249" s="65" t="inlineStr">
        <is>
          <t>Com scan output 2 value</t>
        </is>
      </c>
      <c r="C249" s="65" t="inlineStr">
        <is>
          <t>16#31DA = 12762</t>
        </is>
      </c>
      <c r="D249" s="65" t="inlineStr">
        <is>
          <t>16#2061/3F</t>
        </is>
      </c>
      <c r="E249" s="65" t="inlineStr">
        <is>
          <t>16#A0/01/A3 = 160/01/163</t>
        </is>
      </c>
      <c r="F249" s="66" t="n"/>
      <c r="G249" s="65" t="inlineStr">
        <is>
          <t>Communication parameters</t>
        </is>
      </c>
      <c r="H249" s="65" t="inlineStr">
        <is>
          <t>R</t>
        </is>
      </c>
      <c r="I249" s="65" t="inlineStr">
        <is>
          <t>UINT (Unsigned16)</t>
        </is>
      </c>
      <c r="J249" s="65" t="inlineStr">
        <is>
          <t xml:space="preserve">1 </t>
        </is>
      </c>
      <c r="K249" s="66" t="n"/>
      <c r="L249" s="65" t="inlineStr">
        <is>
          <t xml:space="preserve">0  ... 65535 </t>
        </is>
      </c>
      <c r="M249" s="65" t="inlineStr">
        <is>
          <t>[Com Scan Out2 val.] (NC2)</t>
        </is>
      </c>
      <c r="N249" s="69" t="inlineStr">
        <is>
          <t>[Com scan output map] (OSA)</t>
        </is>
      </c>
    </row>
    <row customFormat="1" r="250" s="60">
      <c r="A250" s="64" t="inlineStr">
        <is>
          <t>NC3</t>
        </is>
      </c>
      <c r="B250" s="65" t="inlineStr">
        <is>
          <t>Com scan output 3 value</t>
        </is>
      </c>
      <c r="C250" s="65" t="inlineStr">
        <is>
          <t>16#31DB = 12763</t>
        </is>
      </c>
      <c r="D250" s="65" t="inlineStr">
        <is>
          <t>16#2061/40</t>
        </is>
      </c>
      <c r="E250" s="65" t="inlineStr">
        <is>
          <t>16#A0/01/A4 = 160/01/164</t>
        </is>
      </c>
      <c r="F250" s="66" t="n"/>
      <c r="G250" s="65" t="inlineStr">
        <is>
          <t>Communication parameters</t>
        </is>
      </c>
      <c r="H250" s="65" t="inlineStr">
        <is>
          <t>R</t>
        </is>
      </c>
      <c r="I250" s="65" t="inlineStr">
        <is>
          <t>UINT (Unsigned16)</t>
        </is>
      </c>
      <c r="J250" s="65" t="inlineStr">
        <is>
          <t xml:space="preserve">1 </t>
        </is>
      </c>
      <c r="K250" s="66" t="n"/>
      <c r="L250" s="65" t="inlineStr">
        <is>
          <t xml:space="preserve">0  ... 65535 </t>
        </is>
      </c>
      <c r="M250" s="65" t="inlineStr">
        <is>
          <t>[Com Scan Out3 val.] (NC3)</t>
        </is>
      </c>
      <c r="N250" s="69" t="inlineStr">
        <is>
          <t>[Com scan output map] (OSA)</t>
        </is>
      </c>
    </row>
    <row customFormat="1" r="251" s="60">
      <c r="A251" s="64" t="inlineStr">
        <is>
          <t>NC4</t>
        </is>
      </c>
      <c r="B251" s="65" t="inlineStr">
        <is>
          <t>Com scan output 4 value</t>
        </is>
      </c>
      <c r="C251" s="65" t="inlineStr">
        <is>
          <t>16#31DC = 12764</t>
        </is>
      </c>
      <c r="D251" s="65" t="inlineStr">
        <is>
          <t>16#2061/41</t>
        </is>
      </c>
      <c r="E251" s="65" t="inlineStr">
        <is>
          <t>16#A0/01/A5 = 160/01/165</t>
        </is>
      </c>
      <c r="F251" s="66" t="n"/>
      <c r="G251" s="65" t="inlineStr">
        <is>
          <t>Communication parameters</t>
        </is>
      </c>
      <c r="H251" s="65" t="inlineStr">
        <is>
          <t>R</t>
        </is>
      </c>
      <c r="I251" s="65" t="inlineStr">
        <is>
          <t>UINT (Unsigned16)</t>
        </is>
      </c>
      <c r="J251" s="65" t="inlineStr">
        <is>
          <t xml:space="preserve">1 </t>
        </is>
      </c>
      <c r="K251" s="66" t="n"/>
      <c r="L251" s="65" t="inlineStr">
        <is>
          <t xml:space="preserve">0  ... 65535 </t>
        </is>
      </c>
      <c r="M251" s="65" t="inlineStr">
        <is>
          <t>[Com Scan Out4 val.] (NC4)</t>
        </is>
      </c>
      <c r="N251" s="69" t="inlineStr">
        <is>
          <t>[Com scan output map] (OSA)</t>
        </is>
      </c>
    </row>
    <row customFormat="1" r="252" s="60">
      <c r="A252" s="64" t="inlineStr">
        <is>
          <t>NC5</t>
        </is>
      </c>
      <c r="B252" s="65" t="inlineStr">
        <is>
          <t>Com scan output 5 value</t>
        </is>
      </c>
      <c r="C252" s="65" t="inlineStr">
        <is>
          <t>16#31DD = 12765</t>
        </is>
      </c>
      <c r="D252" s="65" t="inlineStr">
        <is>
          <t>16#2061/42</t>
        </is>
      </c>
      <c r="E252" s="65" t="inlineStr">
        <is>
          <t>16#A0/01/A6 = 160/01/166</t>
        </is>
      </c>
      <c r="F252" s="66" t="n"/>
      <c r="G252" s="65" t="inlineStr">
        <is>
          <t>Communication parameters</t>
        </is>
      </c>
      <c r="H252" s="65" t="inlineStr">
        <is>
          <t>R</t>
        </is>
      </c>
      <c r="I252" s="65" t="inlineStr">
        <is>
          <t>UINT (Unsigned16)</t>
        </is>
      </c>
      <c r="J252" s="65" t="inlineStr">
        <is>
          <t xml:space="preserve">1 </t>
        </is>
      </c>
      <c r="K252" s="66" t="n"/>
      <c r="L252" s="65" t="inlineStr">
        <is>
          <t xml:space="preserve">0  ... 65535 </t>
        </is>
      </c>
      <c r="M252" s="65" t="inlineStr">
        <is>
          <t>[Com Scan Out5 val.] (NC5)</t>
        </is>
      </c>
      <c r="N252" s="69" t="inlineStr">
        <is>
          <t>[Com scan output map] (OSA)</t>
        </is>
      </c>
    </row>
    <row customFormat="1" r="253" s="60">
      <c r="A253" s="64" t="inlineStr">
        <is>
          <t>NC6</t>
        </is>
      </c>
      <c r="B253" s="65" t="inlineStr">
        <is>
          <t>Com scan output 6 value</t>
        </is>
      </c>
      <c r="C253" s="65" t="inlineStr">
        <is>
          <t>16#31DE = 12766</t>
        </is>
      </c>
      <c r="D253" s="65" t="inlineStr">
        <is>
          <t>16#2061/43</t>
        </is>
      </c>
      <c r="E253" s="65" t="inlineStr">
        <is>
          <t>16#A0/01/A7 = 160/01/167</t>
        </is>
      </c>
      <c r="F253" s="66" t="n"/>
      <c r="G253" s="65" t="inlineStr">
        <is>
          <t>Communication parameters</t>
        </is>
      </c>
      <c r="H253" s="65" t="inlineStr">
        <is>
          <t>R</t>
        </is>
      </c>
      <c r="I253" s="65" t="inlineStr">
        <is>
          <t>UINT (Unsigned16)</t>
        </is>
      </c>
      <c r="J253" s="65" t="inlineStr">
        <is>
          <t xml:space="preserve">1 </t>
        </is>
      </c>
      <c r="K253" s="66" t="n"/>
      <c r="L253" s="65" t="inlineStr">
        <is>
          <t xml:space="preserve">0  ... 65535 </t>
        </is>
      </c>
      <c r="M253" s="65" t="inlineStr">
        <is>
          <t>[Com Scan Out6 val.] (NC6)</t>
        </is>
      </c>
      <c r="N253" s="69" t="inlineStr">
        <is>
          <t>[Com scan output map] (OSA)</t>
        </is>
      </c>
    </row>
    <row customFormat="1" r="254" s="60">
      <c r="A254" s="64" t="inlineStr">
        <is>
          <t>NC7</t>
        </is>
      </c>
      <c r="B254" s="65" t="inlineStr">
        <is>
          <t>Com scan output 7 value</t>
        </is>
      </c>
      <c r="C254" s="65" t="inlineStr">
        <is>
          <t>16#31DF = 12767</t>
        </is>
      </c>
      <c r="D254" s="65" t="inlineStr">
        <is>
          <t>16#2061/44</t>
        </is>
      </c>
      <c r="E254" s="65" t="inlineStr">
        <is>
          <t>16#A0/01/A8 = 160/01/168</t>
        </is>
      </c>
      <c r="F254" s="66" t="n"/>
      <c r="G254" s="65" t="inlineStr">
        <is>
          <t>Communication parameters</t>
        </is>
      </c>
      <c r="H254" s="65" t="inlineStr">
        <is>
          <t>R</t>
        </is>
      </c>
      <c r="I254" s="65" t="inlineStr">
        <is>
          <t>UINT (Unsigned16)</t>
        </is>
      </c>
      <c r="J254" s="65" t="inlineStr">
        <is>
          <t xml:space="preserve">1 </t>
        </is>
      </c>
      <c r="K254" s="66" t="n"/>
      <c r="L254" s="65" t="inlineStr">
        <is>
          <t xml:space="preserve">0  ... 65535 </t>
        </is>
      </c>
      <c r="M254" s="65" t="inlineStr">
        <is>
          <t>[Com Scan Out7 val.] (NC7)</t>
        </is>
      </c>
      <c r="N254" s="69" t="inlineStr">
        <is>
          <t>[Com scan output map] (OSA)</t>
        </is>
      </c>
    </row>
    <row customFormat="1" r="255" s="60">
      <c r="A255" s="64" t="inlineStr">
        <is>
          <t>NC8</t>
        </is>
      </c>
      <c r="B255" s="65" t="inlineStr">
        <is>
          <t>Com scan output 8 value</t>
        </is>
      </c>
      <c r="C255" s="65" t="inlineStr">
        <is>
          <t>16#31E0 = 12768</t>
        </is>
      </c>
      <c r="D255" s="65" t="inlineStr">
        <is>
          <t>16#2061/45</t>
        </is>
      </c>
      <c r="E255" s="65" t="inlineStr">
        <is>
          <t>16#A0/01/A9 = 160/01/169</t>
        </is>
      </c>
      <c r="F255" s="66" t="n"/>
      <c r="G255" s="65" t="inlineStr">
        <is>
          <t>Communication parameters</t>
        </is>
      </c>
      <c r="H255" s="65" t="inlineStr">
        <is>
          <t>R</t>
        </is>
      </c>
      <c r="I255" s="65" t="inlineStr">
        <is>
          <t>UINT (Unsigned16)</t>
        </is>
      </c>
      <c r="J255" s="65" t="inlineStr">
        <is>
          <t xml:space="preserve">1 </t>
        </is>
      </c>
      <c r="K255" s="66" t="n"/>
      <c r="L255" s="65" t="inlineStr">
        <is>
          <t xml:space="preserve">0  ... 65535 </t>
        </is>
      </c>
      <c r="M255" s="65" t="inlineStr">
        <is>
          <t>[Com Scan Out8 val.] (NC8)</t>
        </is>
      </c>
      <c r="N255" s="69" t="inlineStr">
        <is>
          <t>[Com scan output map] (OSA)</t>
        </is>
      </c>
    </row>
    <row customFormat="1" r="256" s="60">
      <c r="A256" s="64" t="inlineStr">
        <is>
          <t>NM1</t>
        </is>
      </c>
      <c r="B256" s="65" t="inlineStr">
        <is>
          <t>Com scan input 1 value</t>
        </is>
      </c>
      <c r="C256" s="65" t="inlineStr">
        <is>
          <t>16#31C5 = 12741</t>
        </is>
      </c>
      <c r="D256" s="65" t="inlineStr">
        <is>
          <t>16#2061/2A</t>
        </is>
      </c>
      <c r="E256" s="65" t="inlineStr">
        <is>
          <t>16#A0/01/8E = 160/01/142</t>
        </is>
      </c>
      <c r="F256" s="66" t="n"/>
      <c r="G256" s="65" t="inlineStr">
        <is>
          <t>Communication parameters</t>
        </is>
      </c>
      <c r="H256" s="65" t="inlineStr">
        <is>
          <t>R</t>
        </is>
      </c>
      <c r="I256" s="65" t="inlineStr">
        <is>
          <t>UINT (Unsigned16)</t>
        </is>
      </c>
      <c r="J256" s="65" t="inlineStr">
        <is>
          <t xml:space="preserve">1 </t>
        </is>
      </c>
      <c r="K256" s="66" t="n"/>
      <c r="L256" s="65" t="inlineStr">
        <is>
          <t xml:space="preserve">0  ... 65535 </t>
        </is>
      </c>
      <c r="M256" s="65" t="inlineStr">
        <is>
          <t>[Com Scan In1 val.] (NM1)</t>
        </is>
      </c>
      <c r="N256" s="69" t="inlineStr">
        <is>
          <t>[Com. scanner input map] (ISA)</t>
        </is>
      </c>
    </row>
    <row customFormat="1" r="257" s="60">
      <c r="A257" s="64" t="inlineStr">
        <is>
          <t>NM2</t>
        </is>
      </c>
      <c r="B257" s="65" t="inlineStr">
        <is>
          <t>Com scan input 2 value</t>
        </is>
      </c>
      <c r="C257" s="65" t="inlineStr">
        <is>
          <t>16#31C6 = 12742</t>
        </is>
      </c>
      <c r="D257" s="65" t="inlineStr">
        <is>
          <t>16#2061/2B</t>
        </is>
      </c>
      <c r="E257" s="65" t="inlineStr">
        <is>
          <t>16#A0/01/8F = 160/01/143</t>
        </is>
      </c>
      <c r="F257" s="66" t="n"/>
      <c r="G257" s="65" t="inlineStr">
        <is>
          <t>Communication parameters</t>
        </is>
      </c>
      <c r="H257" s="65" t="inlineStr">
        <is>
          <t>R</t>
        </is>
      </c>
      <c r="I257" s="65" t="inlineStr">
        <is>
          <t>UINT (Unsigned16)</t>
        </is>
      </c>
      <c r="J257" s="65" t="inlineStr">
        <is>
          <t xml:space="preserve">1 </t>
        </is>
      </c>
      <c r="K257" s="66" t="n"/>
      <c r="L257" s="65" t="inlineStr">
        <is>
          <t xml:space="preserve">0  ... 65535 </t>
        </is>
      </c>
      <c r="M257" s="65" t="inlineStr">
        <is>
          <t>[Com Scan In2 val.] (NM2)</t>
        </is>
      </c>
      <c r="N257" s="69" t="inlineStr">
        <is>
          <t>[Com. scanner input map] (ISA)</t>
        </is>
      </c>
    </row>
    <row customFormat="1" r="258" s="60">
      <c r="A258" s="64" t="inlineStr">
        <is>
          <t>NM3</t>
        </is>
      </c>
      <c r="B258" s="65" t="inlineStr">
        <is>
          <t>Com scan input 3 value</t>
        </is>
      </c>
      <c r="C258" s="65" t="inlineStr">
        <is>
          <t>16#31C7 = 12743</t>
        </is>
      </c>
      <c r="D258" s="65" t="inlineStr">
        <is>
          <t>16#2061/2C</t>
        </is>
      </c>
      <c r="E258" s="65" t="inlineStr">
        <is>
          <t>16#A0/01/90 = 160/01/144</t>
        </is>
      </c>
      <c r="F258" s="66" t="n"/>
      <c r="G258" s="65" t="inlineStr">
        <is>
          <t>Communication parameters</t>
        </is>
      </c>
      <c r="H258" s="65" t="inlineStr">
        <is>
          <t>R</t>
        </is>
      </c>
      <c r="I258" s="65" t="inlineStr">
        <is>
          <t>UINT (Unsigned16)</t>
        </is>
      </c>
      <c r="J258" s="65" t="inlineStr">
        <is>
          <t xml:space="preserve">1 </t>
        </is>
      </c>
      <c r="K258" s="66" t="n"/>
      <c r="L258" s="65" t="inlineStr">
        <is>
          <t xml:space="preserve">0  ... 65535 </t>
        </is>
      </c>
      <c r="M258" s="65" t="inlineStr">
        <is>
          <t>[Com Scan In3 val.] (NM3)</t>
        </is>
      </c>
      <c r="N258" s="69" t="inlineStr">
        <is>
          <t>[Com. scanner input map] (ISA)</t>
        </is>
      </c>
    </row>
    <row customFormat="1" r="259" s="60">
      <c r="A259" s="64" t="inlineStr">
        <is>
          <t>NM4</t>
        </is>
      </c>
      <c r="B259" s="65" t="inlineStr">
        <is>
          <t>Com scan input 4 value</t>
        </is>
      </c>
      <c r="C259" s="65" t="inlineStr">
        <is>
          <t>16#31C8 = 12744</t>
        </is>
      </c>
      <c r="D259" s="65" t="inlineStr">
        <is>
          <t>16#2061/2D</t>
        </is>
      </c>
      <c r="E259" s="65" t="inlineStr">
        <is>
          <t>16#A0/01/91 = 160/01/145</t>
        </is>
      </c>
      <c r="F259" s="66" t="n"/>
      <c r="G259" s="65" t="inlineStr">
        <is>
          <t>Communication parameters</t>
        </is>
      </c>
      <c r="H259" s="65" t="inlineStr">
        <is>
          <t>R</t>
        </is>
      </c>
      <c r="I259" s="65" t="inlineStr">
        <is>
          <t>UINT (Unsigned16)</t>
        </is>
      </c>
      <c r="J259" s="65" t="inlineStr">
        <is>
          <t xml:space="preserve">1 </t>
        </is>
      </c>
      <c r="K259" s="66" t="n"/>
      <c r="L259" s="65" t="inlineStr">
        <is>
          <t xml:space="preserve">0  ... 65535 </t>
        </is>
      </c>
      <c r="M259" s="65" t="inlineStr">
        <is>
          <t>[Com Scan In4 val.] (NM4)</t>
        </is>
      </c>
      <c r="N259" s="69" t="inlineStr">
        <is>
          <t>[Com. scanner input map] (ISA)</t>
        </is>
      </c>
    </row>
    <row customFormat="1" r="260" s="60">
      <c r="A260" s="64" t="inlineStr">
        <is>
          <t>NM5</t>
        </is>
      </c>
      <c r="B260" s="65" t="inlineStr">
        <is>
          <t>Com scan input 5 value</t>
        </is>
      </c>
      <c r="C260" s="65" t="inlineStr">
        <is>
          <t>16#31C9 = 12745</t>
        </is>
      </c>
      <c r="D260" s="65" t="inlineStr">
        <is>
          <t>16#2061/2E</t>
        </is>
      </c>
      <c r="E260" s="65" t="inlineStr">
        <is>
          <t>16#A0/01/92 = 160/01/146</t>
        </is>
      </c>
      <c r="F260" s="66" t="n"/>
      <c r="G260" s="65" t="inlineStr">
        <is>
          <t>Communication parameters</t>
        </is>
      </c>
      <c r="H260" s="65" t="inlineStr">
        <is>
          <t>R</t>
        </is>
      </c>
      <c r="I260" s="65" t="inlineStr">
        <is>
          <t>UINT (Unsigned16)</t>
        </is>
      </c>
      <c r="J260" s="65" t="inlineStr">
        <is>
          <t xml:space="preserve">1 </t>
        </is>
      </c>
      <c r="K260" s="66" t="n"/>
      <c r="L260" s="65" t="inlineStr">
        <is>
          <t xml:space="preserve">0  ... 65535 </t>
        </is>
      </c>
      <c r="M260" s="65" t="inlineStr">
        <is>
          <t>[Com Scan In5 val.] (NM5)</t>
        </is>
      </c>
      <c r="N260" s="69" t="inlineStr">
        <is>
          <t>[Com. scanner input map] (ISA)</t>
        </is>
      </c>
    </row>
    <row customFormat="1" r="261" s="60">
      <c r="A261" s="64" t="inlineStr">
        <is>
          <t>NM6</t>
        </is>
      </c>
      <c r="B261" s="65" t="inlineStr">
        <is>
          <t>Com scan input 6 value</t>
        </is>
      </c>
      <c r="C261" s="65" t="inlineStr">
        <is>
          <t>16#31CA = 12746</t>
        </is>
      </c>
      <c r="D261" s="65" t="inlineStr">
        <is>
          <t>16#2061/2F</t>
        </is>
      </c>
      <c r="E261" s="65" t="inlineStr">
        <is>
          <t>16#A0/01/93 = 160/01/147</t>
        </is>
      </c>
      <c r="F261" s="66" t="n"/>
      <c r="G261" s="65" t="inlineStr">
        <is>
          <t>Communication parameters</t>
        </is>
      </c>
      <c r="H261" s="65" t="inlineStr">
        <is>
          <t>R</t>
        </is>
      </c>
      <c r="I261" s="65" t="inlineStr">
        <is>
          <t>UINT (Unsigned16)</t>
        </is>
      </c>
      <c r="J261" s="65" t="inlineStr">
        <is>
          <t xml:space="preserve">1 </t>
        </is>
      </c>
      <c r="K261" s="66" t="n"/>
      <c r="L261" s="65" t="inlineStr">
        <is>
          <t xml:space="preserve">0  ... 65535 </t>
        </is>
      </c>
      <c r="M261" s="65" t="inlineStr">
        <is>
          <t>[Com Scan In6 val.] (NM6)</t>
        </is>
      </c>
      <c r="N261" s="69" t="inlineStr">
        <is>
          <t>[Com. scanner input map] (ISA)</t>
        </is>
      </c>
    </row>
    <row customFormat="1" r="262" s="60">
      <c r="A262" s="64" t="inlineStr">
        <is>
          <t>NM7</t>
        </is>
      </c>
      <c r="B262" s="65" t="inlineStr">
        <is>
          <t>Com scan input 7 value</t>
        </is>
      </c>
      <c r="C262" s="65" t="inlineStr">
        <is>
          <t>16#31CB = 12747</t>
        </is>
      </c>
      <c r="D262" s="65" t="inlineStr">
        <is>
          <t>16#2061/30</t>
        </is>
      </c>
      <c r="E262" s="65" t="inlineStr">
        <is>
          <t>16#A0/01/94 = 160/01/148</t>
        </is>
      </c>
      <c r="F262" s="66" t="n"/>
      <c r="G262" s="65" t="inlineStr">
        <is>
          <t>Communication parameters</t>
        </is>
      </c>
      <c r="H262" s="65" t="inlineStr">
        <is>
          <t>R</t>
        </is>
      </c>
      <c r="I262" s="65" t="inlineStr">
        <is>
          <t>UINT (Unsigned16)</t>
        </is>
      </c>
      <c r="J262" s="65" t="inlineStr">
        <is>
          <t xml:space="preserve">1 </t>
        </is>
      </c>
      <c r="K262" s="66" t="n"/>
      <c r="L262" s="65" t="inlineStr">
        <is>
          <t xml:space="preserve">0  ... 65535 </t>
        </is>
      </c>
      <c r="M262" s="65" t="inlineStr">
        <is>
          <t>[Com Scan In7 val.] (NM7)</t>
        </is>
      </c>
      <c r="N262" s="69" t="inlineStr">
        <is>
          <t>[Com. scanner input map] (ISA)</t>
        </is>
      </c>
    </row>
    <row customFormat="1" r="263" s="60">
      <c r="A263" s="64" t="inlineStr">
        <is>
          <t>NM8</t>
        </is>
      </c>
      <c r="B263" s="65" t="inlineStr">
        <is>
          <t>Com scan input 8 value</t>
        </is>
      </c>
      <c r="C263" s="65" t="inlineStr">
        <is>
          <t>16#31CC = 12748</t>
        </is>
      </c>
      <c r="D263" s="65" t="inlineStr">
        <is>
          <t>16#2061/31</t>
        </is>
      </c>
      <c r="E263" s="65" t="inlineStr">
        <is>
          <t>16#A0/01/95 = 160/01/149</t>
        </is>
      </c>
      <c r="F263" s="66" t="n"/>
      <c r="G263" s="65" t="inlineStr">
        <is>
          <t>Communication parameters</t>
        </is>
      </c>
      <c r="H263" s="65" t="inlineStr">
        <is>
          <t>R</t>
        </is>
      </c>
      <c r="I263" s="65" t="inlineStr">
        <is>
          <t>UINT (Unsigned16)</t>
        </is>
      </c>
      <c r="J263" s="65" t="inlineStr">
        <is>
          <t xml:space="preserve">1 </t>
        </is>
      </c>
      <c r="K263" s="66" t="n"/>
      <c r="L263" s="65" t="inlineStr">
        <is>
          <t xml:space="preserve">0  ... 65535 </t>
        </is>
      </c>
      <c r="M263" s="65" t="inlineStr">
        <is>
          <t>[Com Scan In8 val.] (NM8)</t>
        </is>
      </c>
      <c r="N263" s="69" t="inlineStr">
        <is>
          <t>[Com. scanner input map] (ISA)</t>
        </is>
      </c>
    </row>
    <row customFormat="1" r="264" s="60">
      <c r="A264" s="64" t="inlineStr">
        <is>
          <t>SMAL</t>
        </is>
      </c>
      <c r="B264" s="65" t="inlineStr">
        <is>
          <t>Velocity min amount</t>
        </is>
      </c>
      <c r="C264" s="65" t="inlineStr">
        <is>
          <t>16#21A1 = 8609</t>
        </is>
      </c>
      <c r="D264" s="65" t="inlineStr">
        <is>
          <t>16#2038/A</t>
        </is>
      </c>
      <c r="E264" s="65" t="inlineStr">
        <is>
          <t>16#8C/01/0A = 140/01/10</t>
        </is>
      </c>
      <c r="F264" s="66" t="n"/>
      <c r="G264" s="65" t="inlineStr">
        <is>
          <t>CiA 402 settings</t>
        </is>
      </c>
      <c r="H264" s="65" t="inlineStr">
        <is>
          <t>R/W</t>
        </is>
      </c>
      <c r="I264" s="65" t="inlineStr">
        <is>
          <t>UINT (Unsigned32)</t>
        </is>
      </c>
      <c r="J264" s="65" t="inlineStr">
        <is>
          <t>1 rpm</t>
        </is>
      </c>
      <c r="K264" s="66" t="n"/>
      <c r="L264" s="65" t="inlineStr">
        <is>
          <t>0 rpm ... 65535 rpm</t>
        </is>
      </c>
      <c r="M264" s="66" t="n"/>
      <c r="N264" s="68" t="n"/>
    </row>
    <row customFormat="1" r="265" s="60">
      <c r="A265" s="64" t="inlineStr">
        <is>
          <t>SMIL</t>
        </is>
      </c>
      <c r="B265" s="65" t="inlineStr">
        <is>
          <t>Velocity max amount</t>
        </is>
      </c>
      <c r="C265" s="65" t="inlineStr">
        <is>
          <t>16#219F = 8607</t>
        </is>
      </c>
      <c r="D265" s="65" t="inlineStr">
        <is>
          <t>16#2038/8</t>
        </is>
      </c>
      <c r="E265" s="65" t="inlineStr">
        <is>
          <t>16#8C/01/08 = 140/01/08</t>
        </is>
      </c>
      <c r="F265" s="66" t="n"/>
      <c r="G265" s="65" t="inlineStr">
        <is>
          <t>CiA 402 settings</t>
        </is>
      </c>
      <c r="H265" s="65" t="inlineStr">
        <is>
          <t>R/W</t>
        </is>
      </c>
      <c r="I265" s="65" t="inlineStr">
        <is>
          <t>UINT (Unsigned32)</t>
        </is>
      </c>
      <c r="J265" s="65" t="inlineStr">
        <is>
          <t>1 rpm</t>
        </is>
      </c>
      <c r="K265" s="66" t="n"/>
      <c r="L265" s="65" t="inlineStr">
        <is>
          <t>0 rpm ... 65535 rpm</t>
        </is>
      </c>
      <c r="M265" s="66" t="n"/>
      <c r="N265" s="68" t="n"/>
    </row>
    <row customFormat="1" r="266" s="60">
      <c r="A266" s="64" t="inlineStr">
        <is>
          <t>SPAL</t>
        </is>
      </c>
      <c r="B266" s="65" t="inlineStr">
        <is>
          <t>Acceleration delta speed</t>
        </is>
      </c>
      <c r="C266" s="65" t="inlineStr">
        <is>
          <t>16#21A3 = 8611</t>
        </is>
      </c>
      <c r="D266" s="65" t="inlineStr">
        <is>
          <t>16#2038/C</t>
        </is>
      </c>
      <c r="E266" s="65" t="inlineStr">
        <is>
          <t>16#8C/01/0C = 140/01/12</t>
        </is>
      </c>
      <c r="F266" s="66" t="n"/>
      <c r="G266" s="65" t="inlineStr">
        <is>
          <t>CiA 402 settings</t>
        </is>
      </c>
      <c r="H266" s="65" t="inlineStr">
        <is>
          <t>R/W</t>
        </is>
      </c>
      <c r="I266" s="65" t="inlineStr">
        <is>
          <t>UINT (Unsigned32)</t>
        </is>
      </c>
      <c r="J266" s="65" t="inlineStr">
        <is>
          <t>1 rpm</t>
        </is>
      </c>
      <c r="K266" s="66" t="n"/>
      <c r="L266" s="65" t="inlineStr">
        <is>
          <t>1 rpm ... 4294967295 rpm</t>
        </is>
      </c>
      <c r="M266" s="66" t="n"/>
      <c r="N266" s="68" t="n"/>
    </row>
    <row customFormat="1" r="267" s="60">
      <c r="A267" s="64" t="inlineStr">
        <is>
          <t>SPAT</t>
        </is>
      </c>
      <c r="B267" s="65" t="inlineStr">
        <is>
          <t>Acceleration delta time</t>
        </is>
      </c>
      <c r="C267" s="65" t="inlineStr">
        <is>
          <t>16#21A5 = 8613</t>
        </is>
      </c>
      <c r="D267" s="65" t="inlineStr">
        <is>
          <t>16#2038/E</t>
        </is>
      </c>
      <c r="E267" s="65" t="inlineStr">
        <is>
          <t>16#8C/01/0E = 140/01/14</t>
        </is>
      </c>
      <c r="F267" s="66" t="n"/>
      <c r="G267" s="65" t="inlineStr">
        <is>
          <t>CiA 402 settings</t>
        </is>
      </c>
      <c r="H267" s="65" t="inlineStr">
        <is>
          <t>R/W</t>
        </is>
      </c>
      <c r="I267" s="65" t="inlineStr">
        <is>
          <t>UINT (Unsigned16)</t>
        </is>
      </c>
      <c r="J267" s="65" t="inlineStr">
        <is>
          <t>1 s</t>
        </is>
      </c>
      <c r="K267" s="66" t="n"/>
      <c r="L267" s="65" t="inlineStr">
        <is>
          <t>0 s ... 65535 s</t>
        </is>
      </c>
      <c r="M267" s="66" t="n"/>
      <c r="N267" s="68" t="n"/>
    </row>
    <row customFormat="1" r="268" s="60">
      <c r="A268" s="64" t="inlineStr">
        <is>
          <t>SPDL</t>
        </is>
      </c>
      <c r="B268" s="65" t="inlineStr">
        <is>
          <t>Deceleration delta speed</t>
        </is>
      </c>
      <c r="C268" s="65" t="inlineStr">
        <is>
          <t>16#21A6 = 8614</t>
        </is>
      </c>
      <c r="D268" s="65" t="inlineStr">
        <is>
          <t>16#2038/F</t>
        </is>
      </c>
      <c r="E268" s="65" t="inlineStr">
        <is>
          <t>16#8C/01/0F = 140/01/15</t>
        </is>
      </c>
      <c r="F268" s="66" t="n"/>
      <c r="G268" s="65" t="inlineStr">
        <is>
          <t>CiA 402 settings</t>
        </is>
      </c>
      <c r="H268" s="65" t="inlineStr">
        <is>
          <t>R/W</t>
        </is>
      </c>
      <c r="I268" s="65" t="inlineStr">
        <is>
          <t>UINT (Unsigned32)</t>
        </is>
      </c>
      <c r="J268" s="65" t="inlineStr">
        <is>
          <t>1 rpm</t>
        </is>
      </c>
      <c r="K268" s="66" t="n"/>
      <c r="L268" s="65" t="inlineStr">
        <is>
          <t>1 rpm ... 4294967295 rpm</t>
        </is>
      </c>
      <c r="M268" s="66" t="n"/>
      <c r="N268" s="68" t="n"/>
    </row>
    <row customFormat="1" r="269" s="60">
      <c r="A269" s="64" t="inlineStr">
        <is>
          <t>SPFN</t>
        </is>
      </c>
      <c r="B269" s="65" t="inlineStr">
        <is>
          <t>Setpoint factor numerator</t>
        </is>
      </c>
      <c r="C269" s="65" t="inlineStr">
        <is>
          <t>16#21C2 = 8642</t>
        </is>
      </c>
      <c r="D269" s="65" t="inlineStr">
        <is>
          <t>16#2038/2B</t>
        </is>
      </c>
      <c r="E269" s="65" t="inlineStr">
        <is>
          <t>16#8C/01/2B = 140/01/43</t>
        </is>
      </c>
      <c r="F269" s="66" t="n"/>
      <c r="G269" s="65" t="inlineStr">
        <is>
          <t>CiA 402 settings</t>
        </is>
      </c>
      <c r="H269" s="65" t="inlineStr">
        <is>
          <t>R/WS</t>
        </is>
      </c>
      <c r="I269" s="65" t="inlineStr">
        <is>
          <t>INT (Signed16)</t>
        </is>
      </c>
      <c r="J269" s="65" t="inlineStr">
        <is>
          <t xml:space="preserve">1 </t>
        </is>
      </c>
      <c r="K269" s="65" t="inlineStr">
        <is>
          <t xml:space="preserve">1 </t>
        </is>
      </c>
      <c r="L269" s="65" t="inlineStr">
        <is>
          <t xml:space="preserve">-32768  ... 32767 </t>
        </is>
      </c>
      <c r="M269" s="66" t="n"/>
      <c r="N269" s="68" t="n"/>
    </row>
    <row customFormat="1" r="270" s="60">
      <c r="A270" s="64" t="inlineStr">
        <is>
          <t>SPFD</t>
        </is>
      </c>
      <c r="B270" s="65" t="inlineStr">
        <is>
          <t>Setpoint factor denominator</t>
        </is>
      </c>
      <c r="C270" s="65" t="inlineStr">
        <is>
          <t>16#21C3 = 8643</t>
        </is>
      </c>
      <c r="D270" s="65" t="inlineStr">
        <is>
          <t>16#2038/2C</t>
        </is>
      </c>
      <c r="E270" s="65" t="inlineStr">
        <is>
          <t>16#8C/01/2C = 140/01/44</t>
        </is>
      </c>
      <c r="F270" s="66" t="n"/>
      <c r="G270" s="65" t="inlineStr">
        <is>
          <t>CiA 402 settings</t>
        </is>
      </c>
      <c r="H270" s="65" t="inlineStr">
        <is>
          <t>R/WS</t>
        </is>
      </c>
      <c r="I270" s="65" t="inlineStr">
        <is>
          <t>INT (Signed16)</t>
        </is>
      </c>
      <c r="J270" s="65" t="inlineStr">
        <is>
          <t xml:space="preserve">1 </t>
        </is>
      </c>
      <c r="K270" s="65" t="inlineStr">
        <is>
          <t xml:space="preserve">1 </t>
        </is>
      </c>
      <c r="L270" s="65" t="inlineStr">
        <is>
          <t xml:space="preserve">-32768  ... 32767 </t>
        </is>
      </c>
      <c r="M270" s="66" t="n"/>
      <c r="N270" s="68" t="n"/>
    </row>
    <row customFormat="1" r="271" s="60">
      <c r="A271" s="64" t="inlineStr">
        <is>
          <t>DOTD</t>
        </is>
      </c>
      <c r="B271" s="65" t="inlineStr">
        <is>
          <t>Type of SwitchOn Disable Stop</t>
        </is>
      </c>
      <c r="C271" s="65" t="inlineStr">
        <is>
          <t>16#21CC = 8652</t>
        </is>
      </c>
      <c r="D271" s="65" t="inlineStr">
        <is>
          <t>16#2038/35</t>
        </is>
      </c>
      <c r="E271" s="65" t="inlineStr">
        <is>
          <t>16#8C/01/35 = 140/01/53</t>
        </is>
      </c>
      <c r="F271" s="67" t="inlineStr">
        <is>
          <t>DOTD</t>
        </is>
      </c>
      <c r="G271" s="65" t="inlineStr">
        <is>
          <t>CiA 402 settings</t>
        </is>
      </c>
      <c r="H271" s="65" t="inlineStr">
        <is>
          <t>R/WS</t>
        </is>
      </c>
      <c r="I271" s="65" t="inlineStr">
        <is>
          <t>WORD (Enumeration)</t>
        </is>
      </c>
      <c r="J271" s="65" t="inlineStr">
        <is>
          <t>-</t>
        </is>
      </c>
      <c r="K271" s="65" t="inlineStr">
        <is>
          <t>[Ramp stop] RMP</t>
        </is>
      </c>
      <c r="L271" s="66" t="n"/>
      <c r="M271" s="65" t="inlineStr">
        <is>
          <t>[SwitchOnDisable Stp] (DOTD)</t>
        </is>
      </c>
      <c r="N271" s="69" t="inlineStr">
        <is>
          <t>[Stop configuration] (STT)</t>
        </is>
      </c>
    </row>
    <row customFormat="1" r="272" s="60">
      <c r="A272" s="64" t="inlineStr">
        <is>
          <t>QSTD</t>
        </is>
      </c>
      <c r="B272" s="65" t="inlineStr">
        <is>
          <t>Quick stop option code</t>
        </is>
      </c>
      <c r="C272" s="65" t="inlineStr">
        <is>
          <t>16#21CB = 8651</t>
        </is>
      </c>
      <c r="D272" s="65" t="inlineStr">
        <is>
          <t>16#2038/34</t>
        </is>
      </c>
      <c r="E272" s="65" t="inlineStr">
        <is>
          <t>16#8C/01/34 = 140/01/52</t>
        </is>
      </c>
      <c r="F272" s="67" t="inlineStr">
        <is>
          <t>QSTD</t>
        </is>
      </c>
      <c r="G272" s="65" t="inlineStr">
        <is>
          <t>CiA 402 settings</t>
        </is>
      </c>
      <c r="H272" s="65" t="inlineStr">
        <is>
          <t>R/WS</t>
        </is>
      </c>
      <c r="I272" s="65" t="inlineStr">
        <is>
          <t>WORD (Enumeration)</t>
        </is>
      </c>
      <c r="J272" s="65" t="inlineStr">
        <is>
          <t>-</t>
        </is>
      </c>
      <c r="K272" s="65" t="inlineStr">
        <is>
          <t>[Fast stop then disable voltage] FST2</t>
        </is>
      </c>
      <c r="L272" s="66" t="n"/>
      <c r="M272" s="66" t="n"/>
      <c r="N272" s="68" t="n"/>
    </row>
    <row customFormat="1" r="273" s="60">
      <c r="A273" s="64" t="inlineStr">
        <is>
          <t>SCS</t>
        </is>
      </c>
      <c r="B273" s="65" t="inlineStr">
        <is>
          <t>Save configuration</t>
        </is>
      </c>
      <c r="C273" s="65" t="inlineStr">
        <is>
          <t>16#1F41 = 8001</t>
        </is>
      </c>
      <c r="D273" s="65" t="inlineStr">
        <is>
          <t>16#2032/2</t>
        </is>
      </c>
      <c r="E273" s="65" t="inlineStr">
        <is>
          <t>16#89/01/02 = 137/01/02</t>
        </is>
      </c>
      <c r="F273" s="67" t="inlineStr">
        <is>
          <t>SCS</t>
        </is>
      </c>
      <c r="G273" s="65" t="inlineStr">
        <is>
          <t>Configuration management</t>
        </is>
      </c>
      <c r="H273" s="65" t="inlineStr">
        <is>
          <t>R/WS</t>
        </is>
      </c>
      <c r="I273" s="65" t="inlineStr">
        <is>
          <t>WORD (Enumeration)</t>
        </is>
      </c>
      <c r="J273" s="65" t="inlineStr">
        <is>
          <t>-</t>
        </is>
      </c>
      <c r="K273" s="65" t="inlineStr">
        <is>
          <t>[No] NO</t>
        </is>
      </c>
      <c r="L273" s="66" t="n"/>
      <c r="M273" s="66" t="n"/>
      <c r="N273" s="68" t="n"/>
    </row>
    <row customFormat="1" r="274" s="60">
      <c r="A274" s="64" t="inlineStr">
        <is>
          <t>FCS</t>
        </is>
      </c>
      <c r="B274" s="65" t="inlineStr">
        <is>
          <t>Restore configuration</t>
        </is>
      </c>
      <c r="C274" s="65" t="inlineStr">
        <is>
          <t>16#1F42 = 8002</t>
        </is>
      </c>
      <c r="D274" s="65" t="inlineStr">
        <is>
          <t>16#2032/3</t>
        </is>
      </c>
      <c r="E274" s="65" t="inlineStr">
        <is>
          <t>16#89/01/03 = 137/01/03</t>
        </is>
      </c>
      <c r="F274" s="67" t="inlineStr">
        <is>
          <t>FCS</t>
        </is>
      </c>
      <c r="G274" s="65" t="inlineStr">
        <is>
          <t>Configuration management</t>
        </is>
      </c>
      <c r="H274" s="65" t="inlineStr">
        <is>
          <t>R/WS</t>
        </is>
      </c>
      <c r="I274" s="65" t="inlineStr">
        <is>
          <t>WORD (Enumeration)</t>
        </is>
      </c>
      <c r="J274" s="65" t="inlineStr">
        <is>
          <t>-</t>
        </is>
      </c>
      <c r="K274" s="65" t="inlineStr">
        <is>
          <t>[No] NO</t>
        </is>
      </c>
      <c r="L274" s="66" t="n"/>
      <c r="M274" s="66" t="n"/>
      <c r="N274" s="68" t="n"/>
    </row>
    <row customFormat="1" r="275" s="60">
      <c r="A275" s="64" t="inlineStr">
        <is>
          <t>FRY</t>
        </is>
      </c>
      <c r="B275" s="65" t="inlineStr">
        <is>
          <t>Factory setting group</t>
        </is>
      </c>
      <c r="C275" s="65" t="inlineStr">
        <is>
          <t>16#0BCE = 3022</t>
        </is>
      </c>
      <c r="D275" s="65" t="inlineStr">
        <is>
          <t>16#2000/17</t>
        </is>
      </c>
      <c r="E275" s="65" t="inlineStr">
        <is>
          <t>16#70/01/17 = 112/01/23</t>
        </is>
      </c>
      <c r="F275" s="66" t="n"/>
      <c r="G275" s="65" t="inlineStr">
        <is>
          <t>Configuration management</t>
        </is>
      </c>
      <c r="H275" s="65" t="inlineStr">
        <is>
          <t>R/WS</t>
        </is>
      </c>
      <c r="I275" s="67" t="inlineStr">
        <is>
          <t>WORD (BitString16)</t>
        </is>
      </c>
      <c r="J275" s="65" t="inlineStr">
        <is>
          <t>-</t>
        </is>
      </c>
      <c r="K275" s="65" t="inlineStr">
        <is>
          <t>BIT1</t>
        </is>
      </c>
      <c r="L275" s="66" t="n"/>
      <c r="M275" s="66" t="n"/>
      <c r="N275" s="68" t="n"/>
    </row>
    <row customFormat="1" r="276" s="60">
      <c r="A276" s="64" t="inlineStr">
        <is>
          <t>CHA1</t>
        </is>
      </c>
      <c r="B276" s="65" t="inlineStr">
        <is>
          <t>Parameter set sel 1</t>
        </is>
      </c>
      <c r="C276" s="65" t="inlineStr">
        <is>
          <t>16#3266 = 12902</t>
        </is>
      </c>
      <c r="D276" s="65" t="inlineStr">
        <is>
          <t>16#2063/3</t>
        </is>
      </c>
      <c r="E276" s="65" t="inlineStr">
        <is>
          <t>16#A1/01/67 = 161/01/103</t>
        </is>
      </c>
      <c r="F276" s="67" t="inlineStr">
        <is>
          <t>PSLIN</t>
        </is>
      </c>
      <c r="G276" s="65" t="inlineStr">
        <is>
          <t>Parameter set switching</t>
        </is>
      </c>
      <c r="H276" s="65" t="inlineStr">
        <is>
          <t>R/WS</t>
        </is>
      </c>
      <c r="I276" s="65" t="inlineStr">
        <is>
          <t>WORD (Enumeration)</t>
        </is>
      </c>
      <c r="J276" s="65" t="inlineStr">
        <is>
          <t>-</t>
        </is>
      </c>
      <c r="K276" s="65" t="inlineStr">
        <is>
          <t>[Not assigned] NO</t>
        </is>
      </c>
      <c r="L276" s="66" t="n"/>
      <c r="M276" s="65" t="inlineStr">
        <is>
          <t>[2 Parameter sets] (CHA1)</t>
        </is>
      </c>
      <c r="N276" s="69" t="inlineStr">
        <is>
          <t>[Parameters switching] (MLP)</t>
        </is>
      </c>
    </row>
    <row customFormat="1" r="277" s="60">
      <c r="A277" s="64" t="inlineStr">
        <is>
          <t>CHA2</t>
        </is>
      </c>
      <c r="B277" s="65" t="inlineStr">
        <is>
          <t>Parameter set sel 2</t>
        </is>
      </c>
      <c r="C277" s="65" t="inlineStr">
        <is>
          <t>16#3267 = 12903</t>
        </is>
      </c>
      <c r="D277" s="65" t="inlineStr">
        <is>
          <t>16#2063/4</t>
        </is>
      </c>
      <c r="E277" s="65" t="inlineStr">
        <is>
          <t>16#A1/01/68 = 161/01/104</t>
        </is>
      </c>
      <c r="F277" s="67" t="inlineStr">
        <is>
          <t>PSLIN</t>
        </is>
      </c>
      <c r="G277" s="65" t="inlineStr">
        <is>
          <t>Parameter set switching</t>
        </is>
      </c>
      <c r="H277" s="65" t="inlineStr">
        <is>
          <t>R/WS</t>
        </is>
      </c>
      <c r="I277" s="65" t="inlineStr">
        <is>
          <t>WORD (Enumeration)</t>
        </is>
      </c>
      <c r="J277" s="65" t="inlineStr">
        <is>
          <t>-</t>
        </is>
      </c>
      <c r="K277" s="65" t="inlineStr">
        <is>
          <t>[Not assigned] NO</t>
        </is>
      </c>
      <c r="L277" s="66" t="n"/>
      <c r="M277" s="65" t="inlineStr">
        <is>
          <t>[3 Parameter sets] (CHA2)</t>
        </is>
      </c>
      <c r="N277" s="69" t="inlineStr">
        <is>
          <t>[Parameters switching] (MLP)</t>
        </is>
      </c>
    </row>
    <row customFormat="1" r="278" s="60">
      <c r="A278" s="64" t="inlineStr">
        <is>
          <t>CFPS</t>
        </is>
      </c>
      <c r="B278" s="65" t="inlineStr">
        <is>
          <t>Used parameter set</t>
        </is>
      </c>
      <c r="C278" s="65" t="inlineStr">
        <is>
          <t>16#3264 = 12900</t>
        </is>
      </c>
      <c r="D278" s="65" t="inlineStr">
        <is>
          <t>16#2063/1</t>
        </is>
      </c>
      <c r="E278" s="65" t="inlineStr">
        <is>
          <t>16#A1/01/65 = 161/01/101</t>
        </is>
      </c>
      <c r="F278" s="67" t="inlineStr">
        <is>
          <t>CFPS</t>
        </is>
      </c>
      <c r="G278" s="65" t="inlineStr">
        <is>
          <t>Parameter set switching</t>
        </is>
      </c>
      <c r="H278" s="65" t="inlineStr">
        <is>
          <t>R</t>
        </is>
      </c>
      <c r="I278" s="65" t="inlineStr">
        <is>
          <t>WORD (Enumeration)</t>
        </is>
      </c>
      <c r="J278" s="65" t="inlineStr">
        <is>
          <t>-</t>
        </is>
      </c>
      <c r="K278" s="66" t="n"/>
      <c r="L278" s="66" t="n"/>
      <c r="M278" s="65" t="inlineStr">
        <is>
          <t>[Used param. set] (CFPS)</t>
        </is>
      </c>
      <c r="N278" s="69" t="inlineStr">
        <is>
          <t>[Drive parameters] (MPI)</t>
        </is>
      </c>
    </row>
    <row customFormat="1" r="279" s="60">
      <c r="A279" s="64" t="inlineStr">
        <is>
          <t>VAL</t>
        </is>
      </c>
      <c r="B279" s="65" t="inlineStr">
        <is>
          <t>Load parameter set command</t>
        </is>
      </c>
      <c r="C279" s="65" t="inlineStr">
        <is>
          <t>16#3265 = 12901</t>
        </is>
      </c>
      <c r="D279" s="65" t="inlineStr">
        <is>
          <t>16#2063/2</t>
        </is>
      </c>
      <c r="E279" s="65" t="inlineStr">
        <is>
          <t>16#A1/01/66 = 161/01/102</t>
        </is>
      </c>
      <c r="F279" s="66" t="n"/>
      <c r="G279" s="65" t="inlineStr">
        <is>
          <t>Parameter set switching</t>
        </is>
      </c>
      <c r="H279" s="65" t="inlineStr">
        <is>
          <t>R/W</t>
        </is>
      </c>
      <c r="I279" s="65" t="inlineStr">
        <is>
          <t>UINT (Unsigned16)</t>
        </is>
      </c>
      <c r="J279" s="65" t="inlineStr">
        <is>
          <t xml:space="preserve">1 </t>
        </is>
      </c>
      <c r="K279" s="65" t="inlineStr">
        <is>
          <t xml:space="preserve">0 </t>
        </is>
      </c>
      <c r="L279" s="65" t="inlineStr">
        <is>
          <t xml:space="preserve">0  ... 1 </t>
        </is>
      </c>
      <c r="M279" s="66" t="n"/>
      <c r="N279" s="68" t="n"/>
    </row>
    <row customFormat="1" r="280" s="60">
      <c r="A280" s="64" t="inlineStr">
        <is>
          <t>AD01</t>
        </is>
      </c>
      <c r="B280" s="65" t="inlineStr">
        <is>
          <t>Parameter set address 1</t>
        </is>
      </c>
      <c r="C280" s="65" t="inlineStr">
        <is>
          <t>16#326F = 12911</t>
        </is>
      </c>
      <c r="D280" s="65" t="inlineStr">
        <is>
          <t>16#2063/C</t>
        </is>
      </c>
      <c r="E280" s="65" t="inlineStr">
        <is>
          <t>16#A1/01/70 = 161/01/112</t>
        </is>
      </c>
      <c r="F280" s="66" t="n"/>
      <c r="G280" s="65" t="inlineStr">
        <is>
          <t>Parameter set switching</t>
        </is>
      </c>
      <c r="H280" s="65" t="inlineStr">
        <is>
          <t>R/W</t>
        </is>
      </c>
      <c r="I280" s="65" t="inlineStr">
        <is>
          <t>UINT (Unsigned16)</t>
        </is>
      </c>
      <c r="J280" s="65" t="inlineStr">
        <is>
          <t xml:space="preserve">1 </t>
        </is>
      </c>
      <c r="K280" s="65" t="inlineStr">
        <is>
          <t xml:space="preserve">0 </t>
        </is>
      </c>
      <c r="L280" s="65" t="inlineStr">
        <is>
          <t xml:space="preserve">0  ... 65535 </t>
        </is>
      </c>
      <c r="M280" s="66" t="n"/>
      <c r="N280" s="68" t="n"/>
    </row>
    <row customFormat="1" r="281" s="60">
      <c r="A281" s="64" t="inlineStr">
        <is>
          <t>AD02</t>
        </is>
      </c>
      <c r="B281" s="65" t="inlineStr">
        <is>
          <t>Parameter set address 2</t>
        </is>
      </c>
      <c r="C281" s="65" t="inlineStr">
        <is>
          <t>16#3270 = 12912</t>
        </is>
      </c>
      <c r="D281" s="65" t="inlineStr">
        <is>
          <t>16#2063/D</t>
        </is>
      </c>
      <c r="E281" s="65" t="inlineStr">
        <is>
          <t>16#A1/01/71 = 161/01/113</t>
        </is>
      </c>
      <c r="F281" s="66" t="n"/>
      <c r="G281" s="65" t="inlineStr">
        <is>
          <t>Parameter set switching</t>
        </is>
      </c>
      <c r="H281" s="65" t="inlineStr">
        <is>
          <t>R/W</t>
        </is>
      </c>
      <c r="I281" s="65" t="inlineStr">
        <is>
          <t>UINT (Unsigned16)</t>
        </is>
      </c>
      <c r="J281" s="65" t="inlineStr">
        <is>
          <t xml:space="preserve">1 </t>
        </is>
      </c>
      <c r="K281" s="65" t="inlineStr">
        <is>
          <t xml:space="preserve">0 </t>
        </is>
      </c>
      <c r="L281" s="65" t="inlineStr">
        <is>
          <t xml:space="preserve">0  ... 65535 </t>
        </is>
      </c>
      <c r="M281" s="66" t="n"/>
      <c r="N281" s="68" t="n"/>
    </row>
    <row customFormat="1" r="282" s="60">
      <c r="A282" s="64" t="inlineStr">
        <is>
          <t>AD03</t>
        </is>
      </c>
      <c r="B282" s="65" t="inlineStr">
        <is>
          <t>Parameter set address 3</t>
        </is>
      </c>
      <c r="C282" s="65" t="inlineStr">
        <is>
          <t>16#3271 = 12913</t>
        </is>
      </c>
      <c r="D282" s="65" t="inlineStr">
        <is>
          <t>16#2063/E</t>
        </is>
      </c>
      <c r="E282" s="65" t="inlineStr">
        <is>
          <t>16#A1/01/72 = 161/01/114</t>
        </is>
      </c>
      <c r="F282" s="66" t="n"/>
      <c r="G282" s="65" t="inlineStr">
        <is>
          <t>Parameter set switching</t>
        </is>
      </c>
      <c r="H282" s="65" t="inlineStr">
        <is>
          <t>R/W</t>
        </is>
      </c>
      <c r="I282" s="65" t="inlineStr">
        <is>
          <t>UINT (Unsigned16)</t>
        </is>
      </c>
      <c r="J282" s="65" t="inlineStr">
        <is>
          <t xml:space="preserve">1 </t>
        </is>
      </c>
      <c r="K282" s="65" t="inlineStr">
        <is>
          <t xml:space="preserve">0 </t>
        </is>
      </c>
      <c r="L282" s="65" t="inlineStr">
        <is>
          <t xml:space="preserve">0  ... 65535 </t>
        </is>
      </c>
      <c r="M282" s="66" t="n"/>
      <c r="N282" s="68" t="n"/>
    </row>
    <row customFormat="1" r="283" s="60">
      <c r="A283" s="64" t="inlineStr">
        <is>
          <t>AD04</t>
        </is>
      </c>
      <c r="B283" s="65" t="inlineStr">
        <is>
          <t>Parameter set address 4</t>
        </is>
      </c>
      <c r="C283" s="65" t="inlineStr">
        <is>
          <t>16#3272 = 12914</t>
        </is>
      </c>
      <c r="D283" s="65" t="inlineStr">
        <is>
          <t>16#2063/F</t>
        </is>
      </c>
      <c r="E283" s="65" t="inlineStr">
        <is>
          <t>16#A1/01/73 = 161/01/115</t>
        </is>
      </c>
      <c r="F283" s="66" t="n"/>
      <c r="G283" s="65" t="inlineStr">
        <is>
          <t>Parameter set switching</t>
        </is>
      </c>
      <c r="H283" s="65" t="inlineStr">
        <is>
          <t>R/W</t>
        </is>
      </c>
      <c r="I283" s="65" t="inlineStr">
        <is>
          <t>UINT (Unsigned16)</t>
        </is>
      </c>
      <c r="J283" s="65" t="inlineStr">
        <is>
          <t xml:space="preserve">1 </t>
        </is>
      </c>
      <c r="K283" s="65" t="inlineStr">
        <is>
          <t xml:space="preserve">0 </t>
        </is>
      </c>
      <c r="L283" s="65" t="inlineStr">
        <is>
          <t xml:space="preserve">0  ... 65535 </t>
        </is>
      </c>
      <c r="M283" s="66" t="n"/>
      <c r="N283" s="68" t="n"/>
    </row>
    <row customFormat="1" r="284" s="60">
      <c r="A284" s="64" t="inlineStr">
        <is>
          <t>AD05</t>
        </is>
      </c>
      <c r="B284" s="65" t="inlineStr">
        <is>
          <t>Parameter set address 5</t>
        </is>
      </c>
      <c r="C284" s="65" t="inlineStr">
        <is>
          <t>16#3273 = 12915</t>
        </is>
      </c>
      <c r="D284" s="65" t="inlineStr">
        <is>
          <t>16#2063/10</t>
        </is>
      </c>
      <c r="E284" s="65" t="inlineStr">
        <is>
          <t>16#A1/01/74 = 161/01/116</t>
        </is>
      </c>
      <c r="F284" s="66" t="n"/>
      <c r="G284" s="65" t="inlineStr">
        <is>
          <t>Parameter set switching</t>
        </is>
      </c>
      <c r="H284" s="65" t="inlineStr">
        <is>
          <t>R/W</t>
        </is>
      </c>
      <c r="I284" s="65" t="inlineStr">
        <is>
          <t>UINT (Unsigned16)</t>
        </is>
      </c>
      <c r="J284" s="65" t="inlineStr">
        <is>
          <t xml:space="preserve">1 </t>
        </is>
      </c>
      <c r="K284" s="65" t="inlineStr">
        <is>
          <t xml:space="preserve">0 </t>
        </is>
      </c>
      <c r="L284" s="65" t="inlineStr">
        <is>
          <t xml:space="preserve">0  ... 65535 </t>
        </is>
      </c>
      <c r="M284" s="66" t="n"/>
      <c r="N284" s="68" t="n"/>
    </row>
    <row customFormat="1" r="285" s="60">
      <c r="A285" s="64" t="inlineStr">
        <is>
          <t>AD06</t>
        </is>
      </c>
      <c r="B285" s="65" t="inlineStr">
        <is>
          <t>Parameter set address 6</t>
        </is>
      </c>
      <c r="C285" s="65" t="inlineStr">
        <is>
          <t>16#3274 = 12916</t>
        </is>
      </c>
      <c r="D285" s="65" t="inlineStr">
        <is>
          <t>16#2063/11</t>
        </is>
      </c>
      <c r="E285" s="65" t="inlineStr">
        <is>
          <t>16#A1/01/75 = 161/01/117</t>
        </is>
      </c>
      <c r="F285" s="66" t="n"/>
      <c r="G285" s="65" t="inlineStr">
        <is>
          <t>Parameter set switching</t>
        </is>
      </c>
      <c r="H285" s="65" t="inlineStr">
        <is>
          <t>R/W</t>
        </is>
      </c>
      <c r="I285" s="65" t="inlineStr">
        <is>
          <t>UINT (Unsigned16)</t>
        </is>
      </c>
      <c r="J285" s="65" t="inlineStr">
        <is>
          <t xml:space="preserve">1 </t>
        </is>
      </c>
      <c r="K285" s="65" t="inlineStr">
        <is>
          <t xml:space="preserve">0 </t>
        </is>
      </c>
      <c r="L285" s="65" t="inlineStr">
        <is>
          <t xml:space="preserve">0  ... 65535 </t>
        </is>
      </c>
      <c r="M285" s="66" t="n"/>
      <c r="N285" s="68" t="n"/>
    </row>
    <row customFormat="1" r="286" s="60">
      <c r="A286" s="64" t="inlineStr">
        <is>
          <t>AD07</t>
        </is>
      </c>
      <c r="B286" s="65" t="inlineStr">
        <is>
          <t>Parameter set address 7</t>
        </is>
      </c>
      <c r="C286" s="65" t="inlineStr">
        <is>
          <t>16#3275 = 12917</t>
        </is>
      </c>
      <c r="D286" s="65" t="inlineStr">
        <is>
          <t>16#2063/12</t>
        </is>
      </c>
      <c r="E286" s="65" t="inlineStr">
        <is>
          <t>16#A1/01/76 = 161/01/118</t>
        </is>
      </c>
      <c r="F286" s="66" t="n"/>
      <c r="G286" s="65" t="inlineStr">
        <is>
          <t>Parameter set switching</t>
        </is>
      </c>
      <c r="H286" s="65" t="inlineStr">
        <is>
          <t>R/W</t>
        </is>
      </c>
      <c r="I286" s="65" t="inlineStr">
        <is>
          <t>UINT (Unsigned16)</t>
        </is>
      </c>
      <c r="J286" s="65" t="inlineStr">
        <is>
          <t xml:space="preserve">1 </t>
        </is>
      </c>
      <c r="K286" s="65" t="inlineStr">
        <is>
          <t xml:space="preserve">0 </t>
        </is>
      </c>
      <c r="L286" s="65" t="inlineStr">
        <is>
          <t xml:space="preserve">0  ... 65535 </t>
        </is>
      </c>
      <c r="M286" s="66" t="n"/>
      <c r="N286" s="68" t="n"/>
    </row>
    <row customFormat="1" r="287" s="60">
      <c r="A287" s="64" t="inlineStr">
        <is>
          <t>AD08</t>
        </is>
      </c>
      <c r="B287" s="65" t="inlineStr">
        <is>
          <t>Parameter set address 8</t>
        </is>
      </c>
      <c r="C287" s="65" t="inlineStr">
        <is>
          <t>16#3276 = 12918</t>
        </is>
      </c>
      <c r="D287" s="65" t="inlineStr">
        <is>
          <t>16#2063/13</t>
        </is>
      </c>
      <c r="E287" s="65" t="inlineStr">
        <is>
          <t>16#A1/01/77 = 161/01/119</t>
        </is>
      </c>
      <c r="F287" s="66" t="n"/>
      <c r="G287" s="65" t="inlineStr">
        <is>
          <t>Parameter set switching</t>
        </is>
      </c>
      <c r="H287" s="65" t="inlineStr">
        <is>
          <t>R/W</t>
        </is>
      </c>
      <c r="I287" s="65" t="inlineStr">
        <is>
          <t>UINT (Unsigned16)</t>
        </is>
      </c>
      <c r="J287" s="65" t="inlineStr">
        <is>
          <t xml:space="preserve">1 </t>
        </is>
      </c>
      <c r="K287" s="65" t="inlineStr">
        <is>
          <t xml:space="preserve">0 </t>
        </is>
      </c>
      <c r="L287" s="65" t="inlineStr">
        <is>
          <t xml:space="preserve">0  ... 65535 </t>
        </is>
      </c>
      <c r="M287" s="66" t="n"/>
      <c r="N287" s="68" t="n"/>
    </row>
    <row customFormat="1" r="288" s="60">
      <c r="A288" s="64" t="inlineStr">
        <is>
          <t>AD09</t>
        </is>
      </c>
      <c r="B288" s="65" t="inlineStr">
        <is>
          <t>Parameter set address 9</t>
        </is>
      </c>
      <c r="C288" s="65" t="inlineStr">
        <is>
          <t>16#3277 = 12919</t>
        </is>
      </c>
      <c r="D288" s="65" t="inlineStr">
        <is>
          <t>16#2063/14</t>
        </is>
      </c>
      <c r="E288" s="65" t="inlineStr">
        <is>
          <t>16#A1/01/78 = 161/01/120</t>
        </is>
      </c>
      <c r="F288" s="66" t="n"/>
      <c r="G288" s="65" t="inlineStr">
        <is>
          <t>Parameter set switching</t>
        </is>
      </c>
      <c r="H288" s="65" t="inlineStr">
        <is>
          <t>R/W</t>
        </is>
      </c>
      <c r="I288" s="65" t="inlineStr">
        <is>
          <t>UINT (Unsigned16)</t>
        </is>
      </c>
      <c r="J288" s="65" t="inlineStr">
        <is>
          <t xml:space="preserve">1 </t>
        </is>
      </c>
      <c r="K288" s="65" t="inlineStr">
        <is>
          <t xml:space="preserve">0 </t>
        </is>
      </c>
      <c r="L288" s="65" t="inlineStr">
        <is>
          <t xml:space="preserve">0  ... 65535 </t>
        </is>
      </c>
      <c r="M288" s="66" t="n"/>
      <c r="N288" s="68" t="n"/>
    </row>
    <row customFormat="1" r="289" s="60">
      <c r="A289" s="64" t="inlineStr">
        <is>
          <t>AD10</t>
        </is>
      </c>
      <c r="B289" s="65" t="inlineStr">
        <is>
          <t>Parameter set address 10</t>
        </is>
      </c>
      <c r="C289" s="65" t="inlineStr">
        <is>
          <t>16#3278 = 12920</t>
        </is>
      </c>
      <c r="D289" s="65" t="inlineStr">
        <is>
          <t>16#2063/15</t>
        </is>
      </c>
      <c r="E289" s="65" t="inlineStr">
        <is>
          <t>16#A1/01/79 = 161/01/121</t>
        </is>
      </c>
      <c r="F289" s="66" t="n"/>
      <c r="G289" s="65" t="inlineStr">
        <is>
          <t>Parameter set switching</t>
        </is>
      </c>
      <c r="H289" s="65" t="inlineStr">
        <is>
          <t>R/W</t>
        </is>
      </c>
      <c r="I289" s="65" t="inlineStr">
        <is>
          <t>UINT (Unsigned16)</t>
        </is>
      </c>
      <c r="J289" s="65" t="inlineStr">
        <is>
          <t xml:space="preserve">1 </t>
        </is>
      </c>
      <c r="K289" s="65" t="inlineStr">
        <is>
          <t xml:space="preserve">0 </t>
        </is>
      </c>
      <c r="L289" s="65" t="inlineStr">
        <is>
          <t xml:space="preserve">0  ... 65535 </t>
        </is>
      </c>
      <c r="M289" s="66" t="n"/>
      <c r="N289" s="68" t="n"/>
    </row>
    <row customFormat="1" r="290" s="60">
      <c r="A290" s="64" t="inlineStr">
        <is>
          <t>AD11</t>
        </is>
      </c>
      <c r="B290" s="65" t="inlineStr">
        <is>
          <t>Parameter set address 11</t>
        </is>
      </c>
      <c r="C290" s="65" t="inlineStr">
        <is>
          <t>16#3279 = 12921</t>
        </is>
      </c>
      <c r="D290" s="65" t="inlineStr">
        <is>
          <t>16#2063/16</t>
        </is>
      </c>
      <c r="E290" s="65" t="inlineStr">
        <is>
          <t>16#A1/01/7A = 161/01/122</t>
        </is>
      </c>
      <c r="F290" s="66" t="n"/>
      <c r="G290" s="65" t="inlineStr">
        <is>
          <t>Parameter set switching</t>
        </is>
      </c>
      <c r="H290" s="65" t="inlineStr">
        <is>
          <t>R/W</t>
        </is>
      </c>
      <c r="I290" s="65" t="inlineStr">
        <is>
          <t>UINT (Unsigned16)</t>
        </is>
      </c>
      <c r="J290" s="65" t="inlineStr">
        <is>
          <t xml:space="preserve">1 </t>
        </is>
      </c>
      <c r="K290" s="65" t="inlineStr">
        <is>
          <t xml:space="preserve">0 </t>
        </is>
      </c>
      <c r="L290" s="65" t="inlineStr">
        <is>
          <t xml:space="preserve">0  ... 65535 </t>
        </is>
      </c>
      <c r="M290" s="66" t="n"/>
      <c r="N290" s="68" t="n"/>
    </row>
    <row customFormat="1" r="291" s="60">
      <c r="A291" s="64" t="inlineStr">
        <is>
          <t>AD12</t>
        </is>
      </c>
      <c r="B291" s="65" t="inlineStr">
        <is>
          <t>Parameter set address 12</t>
        </is>
      </c>
      <c r="C291" s="65" t="inlineStr">
        <is>
          <t>16#327A = 12922</t>
        </is>
      </c>
      <c r="D291" s="65" t="inlineStr">
        <is>
          <t>16#2063/17</t>
        </is>
      </c>
      <c r="E291" s="65" t="inlineStr">
        <is>
          <t>16#A1/01/7B = 161/01/123</t>
        </is>
      </c>
      <c r="F291" s="66" t="n"/>
      <c r="G291" s="65" t="inlineStr">
        <is>
          <t>Parameter set switching</t>
        </is>
      </c>
      <c r="H291" s="65" t="inlineStr">
        <is>
          <t>R/W</t>
        </is>
      </c>
      <c r="I291" s="65" t="inlineStr">
        <is>
          <t>UINT (Unsigned16)</t>
        </is>
      </c>
      <c r="J291" s="65" t="inlineStr">
        <is>
          <t xml:space="preserve">1 </t>
        </is>
      </c>
      <c r="K291" s="65" t="inlineStr">
        <is>
          <t xml:space="preserve">0 </t>
        </is>
      </c>
      <c r="L291" s="65" t="inlineStr">
        <is>
          <t xml:space="preserve">0  ... 65535 </t>
        </is>
      </c>
      <c r="M291" s="66" t="n"/>
      <c r="N291" s="68" t="n"/>
    </row>
    <row customFormat="1" r="292" s="60">
      <c r="A292" s="64" t="inlineStr">
        <is>
          <t>AD13</t>
        </is>
      </c>
      <c r="B292" s="65" t="inlineStr">
        <is>
          <t>Parameter set address 13</t>
        </is>
      </c>
      <c r="C292" s="65" t="inlineStr">
        <is>
          <t>16#327B = 12923</t>
        </is>
      </c>
      <c r="D292" s="65" t="inlineStr">
        <is>
          <t>16#2063/18</t>
        </is>
      </c>
      <c r="E292" s="65" t="inlineStr">
        <is>
          <t>16#A1/01/7C = 161/01/124</t>
        </is>
      </c>
      <c r="F292" s="66" t="n"/>
      <c r="G292" s="65" t="inlineStr">
        <is>
          <t>Parameter set switching</t>
        </is>
      </c>
      <c r="H292" s="65" t="inlineStr">
        <is>
          <t>R/W</t>
        </is>
      </c>
      <c r="I292" s="65" t="inlineStr">
        <is>
          <t>UINT (Unsigned16)</t>
        </is>
      </c>
      <c r="J292" s="65" t="inlineStr">
        <is>
          <t xml:space="preserve">1 </t>
        </is>
      </c>
      <c r="K292" s="65" t="inlineStr">
        <is>
          <t xml:space="preserve">0 </t>
        </is>
      </c>
      <c r="L292" s="65" t="inlineStr">
        <is>
          <t xml:space="preserve">0  ... 65535 </t>
        </is>
      </c>
      <c r="M292" s="66" t="n"/>
      <c r="N292" s="68" t="n"/>
    </row>
    <row customFormat="1" r="293" s="60">
      <c r="A293" s="64" t="inlineStr">
        <is>
          <t>AD14</t>
        </is>
      </c>
      <c r="B293" s="65" t="inlineStr">
        <is>
          <t>Parameter set address 14</t>
        </is>
      </c>
      <c r="C293" s="65" t="inlineStr">
        <is>
          <t>16#327C = 12924</t>
        </is>
      </c>
      <c r="D293" s="65" t="inlineStr">
        <is>
          <t>16#2063/19</t>
        </is>
      </c>
      <c r="E293" s="65" t="inlineStr">
        <is>
          <t>16#A1/01/7D = 161/01/125</t>
        </is>
      </c>
      <c r="F293" s="66" t="n"/>
      <c r="G293" s="65" t="inlineStr">
        <is>
          <t>Parameter set switching</t>
        </is>
      </c>
      <c r="H293" s="65" t="inlineStr">
        <is>
          <t>R/W</t>
        </is>
      </c>
      <c r="I293" s="65" t="inlineStr">
        <is>
          <t>UINT (Unsigned16)</t>
        </is>
      </c>
      <c r="J293" s="65" t="inlineStr">
        <is>
          <t xml:space="preserve">1 </t>
        </is>
      </c>
      <c r="K293" s="65" t="inlineStr">
        <is>
          <t xml:space="preserve">0 </t>
        </is>
      </c>
      <c r="L293" s="65" t="inlineStr">
        <is>
          <t xml:space="preserve">0  ... 65535 </t>
        </is>
      </c>
      <c r="M293" s="66" t="n"/>
      <c r="N293" s="68" t="n"/>
    </row>
    <row customFormat="1" r="294" s="60">
      <c r="A294" s="64" t="inlineStr">
        <is>
          <t>AD15</t>
        </is>
      </c>
      <c r="B294" s="65" t="inlineStr">
        <is>
          <t>Parameter set address 15</t>
        </is>
      </c>
      <c r="C294" s="65" t="inlineStr">
        <is>
          <t>16#327D = 12925</t>
        </is>
      </c>
      <c r="D294" s="65" t="inlineStr">
        <is>
          <t>16#2063/1A</t>
        </is>
      </c>
      <c r="E294" s="65" t="inlineStr">
        <is>
          <t>16#A1/01/7E = 161/01/126</t>
        </is>
      </c>
      <c r="F294" s="66" t="n"/>
      <c r="G294" s="65" t="inlineStr">
        <is>
          <t>Parameter set switching</t>
        </is>
      </c>
      <c r="H294" s="65" t="inlineStr">
        <is>
          <t>R/W</t>
        </is>
      </c>
      <c r="I294" s="65" t="inlineStr">
        <is>
          <t>UINT (Unsigned16)</t>
        </is>
      </c>
      <c r="J294" s="65" t="inlineStr">
        <is>
          <t xml:space="preserve">1 </t>
        </is>
      </c>
      <c r="K294" s="65" t="inlineStr">
        <is>
          <t xml:space="preserve">0 </t>
        </is>
      </c>
      <c r="L294" s="65" t="inlineStr">
        <is>
          <t xml:space="preserve">0  ... 65535 </t>
        </is>
      </c>
      <c r="M294" s="66" t="n"/>
      <c r="N294" s="68" t="n"/>
    </row>
    <row customFormat="1" r="295" s="60">
      <c r="A295" s="64" t="inlineStr">
        <is>
          <t>S101</t>
        </is>
      </c>
      <c r="B295" s="65" t="inlineStr">
        <is>
          <t>Parameter set 1 value 1</t>
        </is>
      </c>
      <c r="C295" s="65" t="inlineStr">
        <is>
          <t>16#3283 = 12931</t>
        </is>
      </c>
      <c r="D295" s="65" t="inlineStr">
        <is>
          <t>16#2063/20</t>
        </is>
      </c>
      <c r="E295" s="65" t="inlineStr">
        <is>
          <t>16#A1/01/84 = 161/01/132</t>
        </is>
      </c>
      <c r="F295" s="66" t="n"/>
      <c r="G295" s="65" t="inlineStr">
        <is>
          <t>Parameter set switching</t>
        </is>
      </c>
      <c r="H295" s="65" t="inlineStr">
        <is>
          <t>R/W</t>
        </is>
      </c>
      <c r="I295" s="65" t="inlineStr">
        <is>
          <t>UINT (Unsigned16)</t>
        </is>
      </c>
      <c r="J295" s="65" t="inlineStr">
        <is>
          <t xml:space="preserve">1 </t>
        </is>
      </c>
      <c r="K295" s="65" t="inlineStr">
        <is>
          <t xml:space="preserve">0 </t>
        </is>
      </c>
      <c r="L295" s="65" t="inlineStr">
        <is>
          <t xml:space="preserve">0  ... 65535 </t>
        </is>
      </c>
      <c r="M295" s="65" t="inlineStr">
        <is>
          <t>[Parameter switching : Set 1, value of parameter xx] (S101)</t>
        </is>
      </c>
      <c r="N295" s="69" t="inlineStr">
        <is>
          <t>[Set 1] (PS1)</t>
        </is>
      </c>
    </row>
    <row customFormat="1" r="296" s="60">
      <c r="A296" s="64" t="inlineStr">
        <is>
          <t>S102</t>
        </is>
      </c>
      <c r="B296" s="65" t="inlineStr">
        <is>
          <t>Parameter set 1 value 2</t>
        </is>
      </c>
      <c r="C296" s="65" t="inlineStr">
        <is>
          <t>16#3284 = 12932</t>
        </is>
      </c>
      <c r="D296" s="65" t="inlineStr">
        <is>
          <t>16#2063/21</t>
        </is>
      </c>
      <c r="E296" s="65" t="inlineStr">
        <is>
          <t>16#A1/01/85 = 161/01/133</t>
        </is>
      </c>
      <c r="F296" s="66" t="n"/>
      <c r="G296" s="65" t="inlineStr">
        <is>
          <t>Parameter set switching</t>
        </is>
      </c>
      <c r="H296" s="65" t="inlineStr">
        <is>
          <t>R/W</t>
        </is>
      </c>
      <c r="I296" s="65" t="inlineStr">
        <is>
          <t>UINT (Unsigned16)</t>
        </is>
      </c>
      <c r="J296" s="65" t="inlineStr">
        <is>
          <t xml:space="preserve">1 </t>
        </is>
      </c>
      <c r="K296" s="65" t="inlineStr">
        <is>
          <t xml:space="preserve">0 </t>
        </is>
      </c>
      <c r="L296" s="65" t="inlineStr">
        <is>
          <t xml:space="preserve">0  ... 65535 </t>
        </is>
      </c>
      <c r="M296" s="65" t="inlineStr">
        <is>
          <t>[Parameter switching : Set 1, value of parameter xx] (S102)</t>
        </is>
      </c>
      <c r="N296" s="69" t="inlineStr">
        <is>
          <t>[Set 1] (PS1)</t>
        </is>
      </c>
    </row>
    <row customFormat="1" r="297" s="60">
      <c r="A297" s="64" t="inlineStr">
        <is>
          <t>S103</t>
        </is>
      </c>
      <c r="B297" s="65" t="inlineStr">
        <is>
          <t>Parameter set 1 value 3</t>
        </is>
      </c>
      <c r="C297" s="65" t="inlineStr">
        <is>
          <t>16#3285 = 12933</t>
        </is>
      </c>
      <c r="D297" s="65" t="inlineStr">
        <is>
          <t>16#2063/22</t>
        </is>
      </c>
      <c r="E297" s="65" t="inlineStr">
        <is>
          <t>16#A1/01/86 = 161/01/134</t>
        </is>
      </c>
      <c r="F297" s="66" t="n"/>
      <c r="G297" s="65" t="inlineStr">
        <is>
          <t>Parameter set switching</t>
        </is>
      </c>
      <c r="H297" s="65" t="inlineStr">
        <is>
          <t>R/W</t>
        </is>
      </c>
      <c r="I297" s="65" t="inlineStr">
        <is>
          <t>UINT (Unsigned16)</t>
        </is>
      </c>
      <c r="J297" s="65" t="inlineStr">
        <is>
          <t xml:space="preserve">1 </t>
        </is>
      </c>
      <c r="K297" s="65" t="inlineStr">
        <is>
          <t xml:space="preserve">0 </t>
        </is>
      </c>
      <c r="L297" s="65" t="inlineStr">
        <is>
          <t xml:space="preserve">0  ... 65535 </t>
        </is>
      </c>
      <c r="M297" s="65" t="inlineStr">
        <is>
          <t>[Parameter switching : Set 1, value of parameter xx] (S103)</t>
        </is>
      </c>
      <c r="N297" s="69" t="inlineStr">
        <is>
          <t>[Set 1] (PS1)</t>
        </is>
      </c>
    </row>
    <row customFormat="1" r="298" s="60">
      <c r="A298" s="64" t="inlineStr">
        <is>
          <t>S104</t>
        </is>
      </c>
      <c r="B298" s="65" t="inlineStr">
        <is>
          <t>Parameter set 1 value 4</t>
        </is>
      </c>
      <c r="C298" s="65" t="inlineStr">
        <is>
          <t>16#3286 = 12934</t>
        </is>
      </c>
      <c r="D298" s="65" t="inlineStr">
        <is>
          <t>16#2063/23</t>
        </is>
      </c>
      <c r="E298" s="65" t="inlineStr">
        <is>
          <t>16#A1/01/87 = 161/01/135</t>
        </is>
      </c>
      <c r="F298" s="66" t="n"/>
      <c r="G298" s="65" t="inlineStr">
        <is>
          <t>Parameter set switching</t>
        </is>
      </c>
      <c r="H298" s="65" t="inlineStr">
        <is>
          <t>R/W</t>
        </is>
      </c>
      <c r="I298" s="65" t="inlineStr">
        <is>
          <t>UINT (Unsigned16)</t>
        </is>
      </c>
      <c r="J298" s="65" t="inlineStr">
        <is>
          <t xml:space="preserve">1 </t>
        </is>
      </c>
      <c r="K298" s="65" t="inlineStr">
        <is>
          <t xml:space="preserve">0 </t>
        </is>
      </c>
      <c r="L298" s="65" t="inlineStr">
        <is>
          <t xml:space="preserve">0  ... 65535 </t>
        </is>
      </c>
      <c r="M298" s="65" t="inlineStr">
        <is>
          <t>[Parameter switching : Set 1, value of parameter xx] (S104)</t>
        </is>
      </c>
      <c r="N298" s="69" t="inlineStr">
        <is>
          <t>[Set 1] (PS1)</t>
        </is>
      </c>
    </row>
    <row customFormat="1" r="299" s="60">
      <c r="A299" s="64" t="inlineStr">
        <is>
          <t>S105</t>
        </is>
      </c>
      <c r="B299" s="65" t="inlineStr">
        <is>
          <t>Parameter set 1 value 5</t>
        </is>
      </c>
      <c r="C299" s="65" t="inlineStr">
        <is>
          <t>16#3287 = 12935</t>
        </is>
      </c>
      <c r="D299" s="65" t="inlineStr">
        <is>
          <t>16#2063/24</t>
        </is>
      </c>
      <c r="E299" s="65" t="inlineStr">
        <is>
          <t>16#A1/01/88 = 161/01/136</t>
        </is>
      </c>
      <c r="F299" s="66" t="n"/>
      <c r="G299" s="65" t="inlineStr">
        <is>
          <t>Parameter set switching</t>
        </is>
      </c>
      <c r="H299" s="65" t="inlineStr">
        <is>
          <t>R/W</t>
        </is>
      </c>
      <c r="I299" s="65" t="inlineStr">
        <is>
          <t>UINT (Unsigned16)</t>
        </is>
      </c>
      <c r="J299" s="65" t="inlineStr">
        <is>
          <t xml:space="preserve">1 </t>
        </is>
      </c>
      <c r="K299" s="65" t="inlineStr">
        <is>
          <t xml:space="preserve">0 </t>
        </is>
      </c>
      <c r="L299" s="65" t="inlineStr">
        <is>
          <t xml:space="preserve">0  ... 65535 </t>
        </is>
      </c>
      <c r="M299" s="65" t="inlineStr">
        <is>
          <t>[Parameter switching : Set 1, value of parameter xx] (S105)</t>
        </is>
      </c>
      <c r="N299" s="69" t="inlineStr">
        <is>
          <t>[Set 1] (PS1)</t>
        </is>
      </c>
    </row>
    <row customFormat="1" r="300" s="60">
      <c r="A300" s="64" t="inlineStr">
        <is>
          <t>S106</t>
        </is>
      </c>
      <c r="B300" s="65" t="inlineStr">
        <is>
          <t>Parameter set 1 value 6</t>
        </is>
      </c>
      <c r="C300" s="65" t="inlineStr">
        <is>
          <t>16#3288 = 12936</t>
        </is>
      </c>
      <c r="D300" s="65" t="inlineStr">
        <is>
          <t>16#2063/25</t>
        </is>
      </c>
      <c r="E300" s="65" t="inlineStr">
        <is>
          <t>16#A1/01/89 = 161/01/137</t>
        </is>
      </c>
      <c r="F300" s="66" t="n"/>
      <c r="G300" s="65" t="inlineStr">
        <is>
          <t>Parameter set switching</t>
        </is>
      </c>
      <c r="H300" s="65" t="inlineStr">
        <is>
          <t>R/W</t>
        </is>
      </c>
      <c r="I300" s="65" t="inlineStr">
        <is>
          <t>UINT (Unsigned16)</t>
        </is>
      </c>
      <c r="J300" s="65" t="inlineStr">
        <is>
          <t xml:space="preserve">1 </t>
        </is>
      </c>
      <c r="K300" s="65" t="inlineStr">
        <is>
          <t xml:space="preserve">0 </t>
        </is>
      </c>
      <c r="L300" s="65" t="inlineStr">
        <is>
          <t xml:space="preserve">0  ... 65535 </t>
        </is>
      </c>
      <c r="M300" s="65" t="inlineStr">
        <is>
          <t>[Parameter switching : Set 1, value of parameter xx] (S106)</t>
        </is>
      </c>
      <c r="N300" s="69" t="inlineStr">
        <is>
          <t>[Set 1] (PS1)</t>
        </is>
      </c>
    </row>
    <row customFormat="1" r="301" s="60">
      <c r="A301" s="64" t="inlineStr">
        <is>
          <t>S107</t>
        </is>
      </c>
      <c r="B301" s="65" t="inlineStr">
        <is>
          <t>Parameter set 1 value 7</t>
        </is>
      </c>
      <c r="C301" s="65" t="inlineStr">
        <is>
          <t>16#3289 = 12937</t>
        </is>
      </c>
      <c r="D301" s="65" t="inlineStr">
        <is>
          <t>16#2063/26</t>
        </is>
      </c>
      <c r="E301" s="65" t="inlineStr">
        <is>
          <t>16#A1/01/8A = 161/01/138</t>
        </is>
      </c>
      <c r="F301" s="66" t="n"/>
      <c r="G301" s="65" t="inlineStr">
        <is>
          <t>Parameter set switching</t>
        </is>
      </c>
      <c r="H301" s="65" t="inlineStr">
        <is>
          <t>R/W</t>
        </is>
      </c>
      <c r="I301" s="65" t="inlineStr">
        <is>
          <t>UINT (Unsigned16)</t>
        </is>
      </c>
      <c r="J301" s="65" t="inlineStr">
        <is>
          <t xml:space="preserve">1 </t>
        </is>
      </c>
      <c r="K301" s="65" t="inlineStr">
        <is>
          <t xml:space="preserve">0 </t>
        </is>
      </c>
      <c r="L301" s="65" t="inlineStr">
        <is>
          <t xml:space="preserve">0  ... 65535 </t>
        </is>
      </c>
      <c r="M301" s="65" t="inlineStr">
        <is>
          <t>[Parameter switching : Set 1, value of parameter xx] (S107)</t>
        </is>
      </c>
      <c r="N301" s="69" t="inlineStr">
        <is>
          <t>[Set 1] (PS1)</t>
        </is>
      </c>
    </row>
    <row customFormat="1" r="302" s="60">
      <c r="A302" s="64" t="inlineStr">
        <is>
          <t>S108</t>
        </is>
      </c>
      <c r="B302" s="65" t="inlineStr">
        <is>
          <t>Parameter set 1 value 8</t>
        </is>
      </c>
      <c r="C302" s="65" t="inlineStr">
        <is>
          <t>16#328A = 12938</t>
        </is>
      </c>
      <c r="D302" s="65" t="inlineStr">
        <is>
          <t>16#2063/27</t>
        </is>
      </c>
      <c r="E302" s="65" t="inlineStr">
        <is>
          <t>16#A1/01/8B = 161/01/139</t>
        </is>
      </c>
      <c r="F302" s="66" t="n"/>
      <c r="G302" s="65" t="inlineStr">
        <is>
          <t>Parameter set switching</t>
        </is>
      </c>
      <c r="H302" s="65" t="inlineStr">
        <is>
          <t>R/W</t>
        </is>
      </c>
      <c r="I302" s="65" t="inlineStr">
        <is>
          <t>UINT (Unsigned16)</t>
        </is>
      </c>
      <c r="J302" s="65" t="inlineStr">
        <is>
          <t xml:space="preserve">1 </t>
        </is>
      </c>
      <c r="K302" s="65" t="inlineStr">
        <is>
          <t xml:space="preserve">0 </t>
        </is>
      </c>
      <c r="L302" s="65" t="inlineStr">
        <is>
          <t xml:space="preserve">0  ... 65535 </t>
        </is>
      </c>
      <c r="M302" s="65" t="inlineStr">
        <is>
          <t>[Parameter switching : Set 1, value of parameter xx] (S108)</t>
        </is>
      </c>
      <c r="N302" s="69" t="inlineStr">
        <is>
          <t>[Set 1] (PS1)</t>
        </is>
      </c>
    </row>
    <row customFormat="1" r="303" s="60">
      <c r="A303" s="64" t="inlineStr">
        <is>
          <t>S109</t>
        </is>
      </c>
      <c r="B303" s="65" t="inlineStr">
        <is>
          <t>Parameter set 1 value 9</t>
        </is>
      </c>
      <c r="C303" s="65" t="inlineStr">
        <is>
          <t>16#328B = 12939</t>
        </is>
      </c>
      <c r="D303" s="65" t="inlineStr">
        <is>
          <t>16#2063/28</t>
        </is>
      </c>
      <c r="E303" s="65" t="inlineStr">
        <is>
          <t>16#A1/01/8C = 161/01/140</t>
        </is>
      </c>
      <c r="F303" s="66" t="n"/>
      <c r="G303" s="65" t="inlineStr">
        <is>
          <t>Parameter set switching</t>
        </is>
      </c>
      <c r="H303" s="65" t="inlineStr">
        <is>
          <t>R/W</t>
        </is>
      </c>
      <c r="I303" s="65" t="inlineStr">
        <is>
          <t>UINT (Unsigned16)</t>
        </is>
      </c>
      <c r="J303" s="65" t="inlineStr">
        <is>
          <t xml:space="preserve">1 </t>
        </is>
      </c>
      <c r="K303" s="65" t="inlineStr">
        <is>
          <t xml:space="preserve">0 </t>
        </is>
      </c>
      <c r="L303" s="65" t="inlineStr">
        <is>
          <t xml:space="preserve">0  ... 65535 </t>
        </is>
      </c>
      <c r="M303" s="65" t="inlineStr">
        <is>
          <t>[Parameter switching : Set 1, value of parameter xx] (S109)</t>
        </is>
      </c>
      <c r="N303" s="69" t="inlineStr">
        <is>
          <t>[Set 1] (PS1)</t>
        </is>
      </c>
    </row>
    <row customFormat="1" r="304" s="60">
      <c r="A304" s="64" t="inlineStr">
        <is>
          <t>S110</t>
        </is>
      </c>
      <c r="B304" s="65" t="inlineStr">
        <is>
          <t>Parameter set 1 value 10</t>
        </is>
      </c>
      <c r="C304" s="65" t="inlineStr">
        <is>
          <t>16#328C = 12940</t>
        </is>
      </c>
      <c r="D304" s="65" t="inlineStr">
        <is>
          <t>16#2063/29</t>
        </is>
      </c>
      <c r="E304" s="65" t="inlineStr">
        <is>
          <t>16#A1/01/8D = 161/01/141</t>
        </is>
      </c>
      <c r="F304" s="66" t="n"/>
      <c r="G304" s="65" t="inlineStr">
        <is>
          <t>Parameter set switching</t>
        </is>
      </c>
      <c r="H304" s="65" t="inlineStr">
        <is>
          <t>R/W</t>
        </is>
      </c>
      <c r="I304" s="65" t="inlineStr">
        <is>
          <t>UINT (Unsigned16)</t>
        </is>
      </c>
      <c r="J304" s="65" t="inlineStr">
        <is>
          <t xml:space="preserve">1 </t>
        </is>
      </c>
      <c r="K304" s="65" t="inlineStr">
        <is>
          <t xml:space="preserve">0 </t>
        </is>
      </c>
      <c r="L304" s="65" t="inlineStr">
        <is>
          <t xml:space="preserve">0  ... 65535 </t>
        </is>
      </c>
      <c r="M304" s="65" t="inlineStr">
        <is>
          <t>[Parameter switching : Set 1, value of parameter xx] (S110)</t>
        </is>
      </c>
      <c r="N304" s="69" t="inlineStr">
        <is>
          <t>[Set 1] (PS1)</t>
        </is>
      </c>
    </row>
    <row customFormat="1" r="305" s="60">
      <c r="A305" s="64" t="inlineStr">
        <is>
          <t>S111</t>
        </is>
      </c>
      <c r="B305" s="65" t="inlineStr">
        <is>
          <t>Parameter set 1 value 11</t>
        </is>
      </c>
      <c r="C305" s="65" t="inlineStr">
        <is>
          <t>16#328D = 12941</t>
        </is>
      </c>
      <c r="D305" s="65" t="inlineStr">
        <is>
          <t>16#2063/2A</t>
        </is>
      </c>
      <c r="E305" s="65" t="inlineStr">
        <is>
          <t>16#A1/01/8E = 161/01/142</t>
        </is>
      </c>
      <c r="F305" s="66" t="n"/>
      <c r="G305" s="65" t="inlineStr">
        <is>
          <t>Parameter set switching</t>
        </is>
      </c>
      <c r="H305" s="65" t="inlineStr">
        <is>
          <t>R/W</t>
        </is>
      </c>
      <c r="I305" s="65" t="inlineStr">
        <is>
          <t>UINT (Unsigned16)</t>
        </is>
      </c>
      <c r="J305" s="65" t="inlineStr">
        <is>
          <t xml:space="preserve">1 </t>
        </is>
      </c>
      <c r="K305" s="65" t="inlineStr">
        <is>
          <t xml:space="preserve">0 </t>
        </is>
      </c>
      <c r="L305" s="65" t="inlineStr">
        <is>
          <t xml:space="preserve">0  ... 65535 </t>
        </is>
      </c>
      <c r="M305" s="65" t="inlineStr">
        <is>
          <t>[Parameter switching : Set 1, value of parameter xx] (S111)</t>
        </is>
      </c>
      <c r="N305" s="69" t="inlineStr">
        <is>
          <t>[Set 1] (PS1)</t>
        </is>
      </c>
    </row>
    <row customFormat="1" r="306" s="60">
      <c r="A306" s="64" t="inlineStr">
        <is>
          <t>S112</t>
        </is>
      </c>
      <c r="B306" s="65" t="inlineStr">
        <is>
          <t>Parameter set 1 value 12</t>
        </is>
      </c>
      <c r="C306" s="65" t="inlineStr">
        <is>
          <t>16#328E = 12942</t>
        </is>
      </c>
      <c r="D306" s="65" t="inlineStr">
        <is>
          <t>16#2063/2B</t>
        </is>
      </c>
      <c r="E306" s="65" t="inlineStr">
        <is>
          <t>16#A1/01/8F = 161/01/143</t>
        </is>
      </c>
      <c r="F306" s="66" t="n"/>
      <c r="G306" s="65" t="inlineStr">
        <is>
          <t>Parameter set switching</t>
        </is>
      </c>
      <c r="H306" s="65" t="inlineStr">
        <is>
          <t>R/W</t>
        </is>
      </c>
      <c r="I306" s="65" t="inlineStr">
        <is>
          <t>UINT (Unsigned16)</t>
        </is>
      </c>
      <c r="J306" s="65" t="inlineStr">
        <is>
          <t xml:space="preserve">1 </t>
        </is>
      </c>
      <c r="K306" s="65" t="inlineStr">
        <is>
          <t xml:space="preserve">0 </t>
        </is>
      </c>
      <c r="L306" s="65" t="inlineStr">
        <is>
          <t xml:space="preserve">0  ... 65535 </t>
        </is>
      </c>
      <c r="M306" s="65" t="inlineStr">
        <is>
          <t>[Parameter switching : Set 1, value of parameter xx] (S112)</t>
        </is>
      </c>
      <c r="N306" s="69" t="inlineStr">
        <is>
          <t>[Set 1] (PS1)</t>
        </is>
      </c>
    </row>
    <row customFormat="1" r="307" s="60">
      <c r="A307" s="64" t="inlineStr">
        <is>
          <t>S113</t>
        </is>
      </c>
      <c r="B307" s="65" t="inlineStr">
        <is>
          <t>Parameter set 1 value 13</t>
        </is>
      </c>
      <c r="C307" s="65" t="inlineStr">
        <is>
          <t>16#328F = 12943</t>
        </is>
      </c>
      <c r="D307" s="65" t="inlineStr">
        <is>
          <t>16#2063/2C</t>
        </is>
      </c>
      <c r="E307" s="65" t="inlineStr">
        <is>
          <t>16#A1/01/90 = 161/01/144</t>
        </is>
      </c>
      <c r="F307" s="66" t="n"/>
      <c r="G307" s="65" t="inlineStr">
        <is>
          <t>Parameter set switching</t>
        </is>
      </c>
      <c r="H307" s="65" t="inlineStr">
        <is>
          <t>R/W</t>
        </is>
      </c>
      <c r="I307" s="65" t="inlineStr">
        <is>
          <t>UINT (Unsigned16)</t>
        </is>
      </c>
      <c r="J307" s="65" t="inlineStr">
        <is>
          <t xml:space="preserve">1 </t>
        </is>
      </c>
      <c r="K307" s="65" t="inlineStr">
        <is>
          <t xml:space="preserve">0 </t>
        </is>
      </c>
      <c r="L307" s="65" t="inlineStr">
        <is>
          <t xml:space="preserve">0  ... 65535 </t>
        </is>
      </c>
      <c r="M307" s="65" t="inlineStr">
        <is>
          <t>[Parameter switching : Set 1, value of parameter xx] (S113)</t>
        </is>
      </c>
      <c r="N307" s="69" t="inlineStr">
        <is>
          <t>[Set 1] (PS1)</t>
        </is>
      </c>
    </row>
    <row customFormat="1" r="308" s="60">
      <c r="A308" s="64" t="inlineStr">
        <is>
          <t>S114</t>
        </is>
      </c>
      <c r="B308" s="65" t="inlineStr">
        <is>
          <t>Parameter set 1 value 14</t>
        </is>
      </c>
      <c r="C308" s="65" t="inlineStr">
        <is>
          <t>16#3290 = 12944</t>
        </is>
      </c>
      <c r="D308" s="65" t="inlineStr">
        <is>
          <t>16#2063/2D</t>
        </is>
      </c>
      <c r="E308" s="65" t="inlineStr">
        <is>
          <t>16#A1/01/91 = 161/01/145</t>
        </is>
      </c>
      <c r="F308" s="66" t="n"/>
      <c r="G308" s="65" t="inlineStr">
        <is>
          <t>Parameter set switching</t>
        </is>
      </c>
      <c r="H308" s="65" t="inlineStr">
        <is>
          <t>R/W</t>
        </is>
      </c>
      <c r="I308" s="65" t="inlineStr">
        <is>
          <t>UINT (Unsigned16)</t>
        </is>
      </c>
      <c r="J308" s="65" t="inlineStr">
        <is>
          <t xml:space="preserve">1 </t>
        </is>
      </c>
      <c r="K308" s="65" t="inlineStr">
        <is>
          <t xml:space="preserve">0 </t>
        </is>
      </c>
      <c r="L308" s="65" t="inlineStr">
        <is>
          <t xml:space="preserve">0  ... 65535 </t>
        </is>
      </c>
      <c r="M308" s="65" t="inlineStr">
        <is>
          <t>[Parameter switching : Set 1, value of parameter xx] (S114)</t>
        </is>
      </c>
      <c r="N308" s="69" t="inlineStr">
        <is>
          <t>[Set 1] (PS1)</t>
        </is>
      </c>
    </row>
    <row customFormat="1" r="309" s="60">
      <c r="A309" s="64" t="inlineStr">
        <is>
          <t>S115</t>
        </is>
      </c>
      <c r="B309" s="65" t="inlineStr">
        <is>
          <t>Parameter set 1 value 15</t>
        </is>
      </c>
      <c r="C309" s="65" t="inlineStr">
        <is>
          <t>16#3291 = 12945</t>
        </is>
      </c>
      <c r="D309" s="65" t="inlineStr">
        <is>
          <t>16#2063/2E</t>
        </is>
      </c>
      <c r="E309" s="65" t="inlineStr">
        <is>
          <t>16#A1/01/92 = 161/01/146</t>
        </is>
      </c>
      <c r="F309" s="66" t="n"/>
      <c r="G309" s="65" t="inlineStr">
        <is>
          <t>Parameter set switching</t>
        </is>
      </c>
      <c r="H309" s="65" t="inlineStr">
        <is>
          <t>R/W</t>
        </is>
      </c>
      <c r="I309" s="65" t="inlineStr">
        <is>
          <t>UINT (Unsigned16)</t>
        </is>
      </c>
      <c r="J309" s="65" t="inlineStr">
        <is>
          <t xml:space="preserve">1 </t>
        </is>
      </c>
      <c r="K309" s="65" t="inlineStr">
        <is>
          <t xml:space="preserve">0 </t>
        </is>
      </c>
      <c r="L309" s="65" t="inlineStr">
        <is>
          <t xml:space="preserve">0  ... 65535 </t>
        </is>
      </c>
      <c r="M309" s="65" t="inlineStr">
        <is>
          <t>[Parameter switching : Set 1, value of parameter xx] (S115)</t>
        </is>
      </c>
      <c r="N309" s="69" t="inlineStr">
        <is>
          <t>[Set 1] (PS1)</t>
        </is>
      </c>
    </row>
    <row customFormat="1" r="310" s="60">
      <c r="A310" s="64" t="inlineStr">
        <is>
          <t>S201</t>
        </is>
      </c>
      <c r="B310" s="65" t="inlineStr">
        <is>
          <t>Parameter set 2 value 1</t>
        </is>
      </c>
      <c r="C310" s="65" t="inlineStr">
        <is>
          <t>16#3297 = 12951</t>
        </is>
      </c>
      <c r="D310" s="65" t="inlineStr">
        <is>
          <t>16#2063/34</t>
        </is>
      </c>
      <c r="E310" s="65" t="inlineStr">
        <is>
          <t>16#A1/01/98 = 161/01/152</t>
        </is>
      </c>
      <c r="F310" s="66" t="n"/>
      <c r="G310" s="65" t="inlineStr">
        <is>
          <t>Parameter set switching</t>
        </is>
      </c>
      <c r="H310" s="65" t="inlineStr">
        <is>
          <t>R/W</t>
        </is>
      </c>
      <c r="I310" s="65" t="inlineStr">
        <is>
          <t>UINT (Unsigned16)</t>
        </is>
      </c>
      <c r="J310" s="65" t="inlineStr">
        <is>
          <t xml:space="preserve">1 </t>
        </is>
      </c>
      <c r="K310" s="65" t="inlineStr">
        <is>
          <t xml:space="preserve">0 </t>
        </is>
      </c>
      <c r="L310" s="65" t="inlineStr">
        <is>
          <t xml:space="preserve">0  ... 65535 </t>
        </is>
      </c>
      <c r="M310" s="65" t="inlineStr">
        <is>
          <t>[Parameter switching : Set 2, value of parameter xx] (S201)</t>
        </is>
      </c>
      <c r="N310" s="69" t="inlineStr">
        <is>
          <t>[Set 2] (PS2)</t>
        </is>
      </c>
    </row>
    <row customFormat="1" r="311" s="60">
      <c r="A311" s="64" t="inlineStr">
        <is>
          <t>S202</t>
        </is>
      </c>
      <c r="B311" s="65" t="inlineStr">
        <is>
          <t>Parameter set 2 value 2</t>
        </is>
      </c>
      <c r="C311" s="65" t="inlineStr">
        <is>
          <t>16#3298 = 12952</t>
        </is>
      </c>
      <c r="D311" s="65" t="inlineStr">
        <is>
          <t>16#2063/35</t>
        </is>
      </c>
      <c r="E311" s="65" t="inlineStr">
        <is>
          <t>16#A1/01/99 = 161/01/153</t>
        </is>
      </c>
      <c r="F311" s="66" t="n"/>
      <c r="G311" s="65" t="inlineStr">
        <is>
          <t>Parameter set switching</t>
        </is>
      </c>
      <c r="H311" s="65" t="inlineStr">
        <is>
          <t>R/W</t>
        </is>
      </c>
      <c r="I311" s="65" t="inlineStr">
        <is>
          <t>UINT (Unsigned16)</t>
        </is>
      </c>
      <c r="J311" s="65" t="inlineStr">
        <is>
          <t xml:space="preserve">1 </t>
        </is>
      </c>
      <c r="K311" s="65" t="inlineStr">
        <is>
          <t xml:space="preserve">0 </t>
        </is>
      </c>
      <c r="L311" s="65" t="inlineStr">
        <is>
          <t xml:space="preserve">0  ... 65535 </t>
        </is>
      </c>
      <c r="M311" s="65" t="inlineStr">
        <is>
          <t>[Parameter switching : Set 2, value of parameter xx] (S202)</t>
        </is>
      </c>
      <c r="N311" s="69" t="inlineStr">
        <is>
          <t>[Set 2] (PS2)</t>
        </is>
      </c>
    </row>
    <row customFormat="1" r="312" s="60">
      <c r="A312" s="64" t="inlineStr">
        <is>
          <t>S203</t>
        </is>
      </c>
      <c r="B312" s="65" t="inlineStr">
        <is>
          <t>Parameter set 2 value 3</t>
        </is>
      </c>
      <c r="C312" s="65" t="inlineStr">
        <is>
          <t>16#3299 = 12953</t>
        </is>
      </c>
      <c r="D312" s="65" t="inlineStr">
        <is>
          <t>16#2063/36</t>
        </is>
      </c>
      <c r="E312" s="65" t="inlineStr">
        <is>
          <t>16#A1/01/9A = 161/01/154</t>
        </is>
      </c>
      <c r="F312" s="66" t="n"/>
      <c r="G312" s="65" t="inlineStr">
        <is>
          <t>Parameter set switching</t>
        </is>
      </c>
      <c r="H312" s="65" t="inlineStr">
        <is>
          <t>R/W</t>
        </is>
      </c>
      <c r="I312" s="65" t="inlineStr">
        <is>
          <t>UINT (Unsigned16)</t>
        </is>
      </c>
      <c r="J312" s="65" t="inlineStr">
        <is>
          <t xml:space="preserve">1 </t>
        </is>
      </c>
      <c r="K312" s="65" t="inlineStr">
        <is>
          <t xml:space="preserve">0 </t>
        </is>
      </c>
      <c r="L312" s="65" t="inlineStr">
        <is>
          <t xml:space="preserve">0  ... 65535 </t>
        </is>
      </c>
      <c r="M312" s="65" t="inlineStr">
        <is>
          <t>[Parameter switching : Set 2, value of parameter xx] (S203)</t>
        </is>
      </c>
      <c r="N312" s="69" t="inlineStr">
        <is>
          <t>[Set 2] (PS2)</t>
        </is>
      </c>
    </row>
    <row customFormat="1" r="313" s="60">
      <c r="A313" s="64" t="inlineStr">
        <is>
          <t>S204</t>
        </is>
      </c>
      <c r="B313" s="65" t="inlineStr">
        <is>
          <t>Parameter set 2 value 4</t>
        </is>
      </c>
      <c r="C313" s="65" t="inlineStr">
        <is>
          <t>16#329A = 12954</t>
        </is>
      </c>
      <c r="D313" s="65" t="inlineStr">
        <is>
          <t>16#2063/37</t>
        </is>
      </c>
      <c r="E313" s="65" t="inlineStr">
        <is>
          <t>16#A1/01/9B = 161/01/155</t>
        </is>
      </c>
      <c r="F313" s="66" t="n"/>
      <c r="G313" s="65" t="inlineStr">
        <is>
          <t>Parameter set switching</t>
        </is>
      </c>
      <c r="H313" s="65" t="inlineStr">
        <is>
          <t>R/W</t>
        </is>
      </c>
      <c r="I313" s="65" t="inlineStr">
        <is>
          <t>UINT (Unsigned16)</t>
        </is>
      </c>
      <c r="J313" s="65" t="inlineStr">
        <is>
          <t xml:space="preserve">1 </t>
        </is>
      </c>
      <c r="K313" s="65" t="inlineStr">
        <is>
          <t xml:space="preserve">0 </t>
        </is>
      </c>
      <c r="L313" s="65" t="inlineStr">
        <is>
          <t xml:space="preserve">0  ... 65535 </t>
        </is>
      </c>
      <c r="M313" s="65" t="inlineStr">
        <is>
          <t>[Parameter switching : Set 2, value of parameter xx] (S204)</t>
        </is>
      </c>
      <c r="N313" s="69" t="inlineStr">
        <is>
          <t>[Set 2] (PS2)</t>
        </is>
      </c>
    </row>
    <row customFormat="1" r="314" s="60">
      <c r="A314" s="64" t="inlineStr">
        <is>
          <t>S205</t>
        </is>
      </c>
      <c r="B314" s="65" t="inlineStr">
        <is>
          <t>Parameter set 2 value 5</t>
        </is>
      </c>
      <c r="C314" s="65" t="inlineStr">
        <is>
          <t>16#329B = 12955</t>
        </is>
      </c>
      <c r="D314" s="65" t="inlineStr">
        <is>
          <t>16#2063/38</t>
        </is>
      </c>
      <c r="E314" s="65" t="inlineStr">
        <is>
          <t>16#A1/01/9C = 161/01/156</t>
        </is>
      </c>
      <c r="F314" s="66" t="n"/>
      <c r="G314" s="65" t="inlineStr">
        <is>
          <t>Parameter set switching</t>
        </is>
      </c>
      <c r="H314" s="65" t="inlineStr">
        <is>
          <t>R/W</t>
        </is>
      </c>
      <c r="I314" s="65" t="inlineStr">
        <is>
          <t>UINT (Unsigned16)</t>
        </is>
      </c>
      <c r="J314" s="65" t="inlineStr">
        <is>
          <t xml:space="preserve">1 </t>
        </is>
      </c>
      <c r="K314" s="65" t="inlineStr">
        <is>
          <t xml:space="preserve">0 </t>
        </is>
      </c>
      <c r="L314" s="65" t="inlineStr">
        <is>
          <t xml:space="preserve">0  ... 65535 </t>
        </is>
      </c>
      <c r="M314" s="65" t="inlineStr">
        <is>
          <t>[Parameter switching : Set 2, value of parameter xx] (S205)</t>
        </is>
      </c>
      <c r="N314" s="69" t="inlineStr">
        <is>
          <t>[Set 2] (PS2)</t>
        </is>
      </c>
    </row>
    <row customFormat="1" r="315" s="60">
      <c r="A315" s="64" t="inlineStr">
        <is>
          <t>S206</t>
        </is>
      </c>
      <c r="B315" s="65" t="inlineStr">
        <is>
          <t>Parameter set 2 value 6</t>
        </is>
      </c>
      <c r="C315" s="65" t="inlineStr">
        <is>
          <t>16#329C = 12956</t>
        </is>
      </c>
      <c r="D315" s="65" t="inlineStr">
        <is>
          <t>16#2063/39</t>
        </is>
      </c>
      <c r="E315" s="65" t="inlineStr">
        <is>
          <t>16#A1/01/9D = 161/01/157</t>
        </is>
      </c>
      <c r="F315" s="66" t="n"/>
      <c r="G315" s="65" t="inlineStr">
        <is>
          <t>Parameter set switching</t>
        </is>
      </c>
      <c r="H315" s="65" t="inlineStr">
        <is>
          <t>R/W</t>
        </is>
      </c>
      <c r="I315" s="65" t="inlineStr">
        <is>
          <t>UINT (Unsigned16)</t>
        </is>
      </c>
      <c r="J315" s="65" t="inlineStr">
        <is>
          <t xml:space="preserve">1 </t>
        </is>
      </c>
      <c r="K315" s="65" t="inlineStr">
        <is>
          <t xml:space="preserve">0 </t>
        </is>
      </c>
      <c r="L315" s="65" t="inlineStr">
        <is>
          <t xml:space="preserve">0  ... 65535 </t>
        </is>
      </c>
      <c r="M315" s="65" t="inlineStr">
        <is>
          <t>[Parameter switching : Set 2, value of parameter xx] (S206)</t>
        </is>
      </c>
      <c r="N315" s="69" t="inlineStr">
        <is>
          <t>[Set 2] (PS2)</t>
        </is>
      </c>
    </row>
    <row customFormat="1" r="316" s="60">
      <c r="A316" s="64" t="inlineStr">
        <is>
          <t>S207</t>
        </is>
      </c>
      <c r="B316" s="65" t="inlineStr">
        <is>
          <t>Parameter set 2 value 7</t>
        </is>
      </c>
      <c r="C316" s="65" t="inlineStr">
        <is>
          <t>16#329D = 12957</t>
        </is>
      </c>
      <c r="D316" s="65" t="inlineStr">
        <is>
          <t>16#2063/3A</t>
        </is>
      </c>
      <c r="E316" s="65" t="inlineStr">
        <is>
          <t>16#A1/01/9E = 161/01/158</t>
        </is>
      </c>
      <c r="F316" s="66" t="n"/>
      <c r="G316" s="65" t="inlineStr">
        <is>
          <t>Parameter set switching</t>
        </is>
      </c>
      <c r="H316" s="65" t="inlineStr">
        <is>
          <t>R/W</t>
        </is>
      </c>
      <c r="I316" s="65" t="inlineStr">
        <is>
          <t>UINT (Unsigned16)</t>
        </is>
      </c>
      <c r="J316" s="65" t="inlineStr">
        <is>
          <t xml:space="preserve">1 </t>
        </is>
      </c>
      <c r="K316" s="65" t="inlineStr">
        <is>
          <t xml:space="preserve">0 </t>
        </is>
      </c>
      <c r="L316" s="65" t="inlineStr">
        <is>
          <t xml:space="preserve">0  ... 65535 </t>
        </is>
      </c>
      <c r="M316" s="65" t="inlineStr">
        <is>
          <t>[Parameter switching : Set 2, value of parameter xx] (S207)</t>
        </is>
      </c>
      <c r="N316" s="69" t="inlineStr">
        <is>
          <t>[Set 2] (PS2)</t>
        </is>
      </c>
    </row>
    <row customFormat="1" r="317" s="60">
      <c r="A317" s="64" t="inlineStr">
        <is>
          <t>S208</t>
        </is>
      </c>
      <c r="B317" s="65" t="inlineStr">
        <is>
          <t>Parameter set 2 value 8</t>
        </is>
      </c>
      <c r="C317" s="65" t="inlineStr">
        <is>
          <t>16#329E = 12958</t>
        </is>
      </c>
      <c r="D317" s="65" t="inlineStr">
        <is>
          <t>16#2063/3B</t>
        </is>
      </c>
      <c r="E317" s="65" t="inlineStr">
        <is>
          <t>16#A1/01/9F = 161/01/159</t>
        </is>
      </c>
      <c r="F317" s="66" t="n"/>
      <c r="G317" s="65" t="inlineStr">
        <is>
          <t>Parameter set switching</t>
        </is>
      </c>
      <c r="H317" s="65" t="inlineStr">
        <is>
          <t>R/W</t>
        </is>
      </c>
      <c r="I317" s="65" t="inlineStr">
        <is>
          <t>UINT (Unsigned16)</t>
        </is>
      </c>
      <c r="J317" s="65" t="inlineStr">
        <is>
          <t xml:space="preserve">1 </t>
        </is>
      </c>
      <c r="K317" s="65" t="inlineStr">
        <is>
          <t xml:space="preserve">0 </t>
        </is>
      </c>
      <c r="L317" s="65" t="inlineStr">
        <is>
          <t xml:space="preserve">0  ... 65535 </t>
        </is>
      </c>
      <c r="M317" s="65" t="inlineStr">
        <is>
          <t>[Parameter switching : Set 2, value of parameter xx] (S208)</t>
        </is>
      </c>
      <c r="N317" s="69" t="inlineStr">
        <is>
          <t>[Set 2] (PS2)</t>
        </is>
      </c>
    </row>
    <row customFormat="1" r="318" s="60">
      <c r="A318" s="64" t="inlineStr">
        <is>
          <t>S209</t>
        </is>
      </c>
      <c r="B318" s="65" t="inlineStr">
        <is>
          <t>Parameter set 2 value 9</t>
        </is>
      </c>
      <c r="C318" s="65" t="inlineStr">
        <is>
          <t>16#329F = 12959</t>
        </is>
      </c>
      <c r="D318" s="65" t="inlineStr">
        <is>
          <t>16#2063/3C</t>
        </is>
      </c>
      <c r="E318" s="65" t="inlineStr">
        <is>
          <t>16#A1/01/A0 = 161/01/160</t>
        </is>
      </c>
      <c r="F318" s="66" t="n"/>
      <c r="G318" s="65" t="inlineStr">
        <is>
          <t>Parameter set switching</t>
        </is>
      </c>
      <c r="H318" s="65" t="inlineStr">
        <is>
          <t>R/W</t>
        </is>
      </c>
      <c r="I318" s="65" t="inlineStr">
        <is>
          <t>UINT (Unsigned16)</t>
        </is>
      </c>
      <c r="J318" s="65" t="inlineStr">
        <is>
          <t xml:space="preserve">1 </t>
        </is>
      </c>
      <c r="K318" s="65" t="inlineStr">
        <is>
          <t xml:space="preserve">0 </t>
        </is>
      </c>
      <c r="L318" s="65" t="inlineStr">
        <is>
          <t xml:space="preserve">0  ... 65535 </t>
        </is>
      </c>
      <c r="M318" s="65" t="inlineStr">
        <is>
          <t>[Parameter switching : Set 2, value of parameter xx] (S209)</t>
        </is>
      </c>
      <c r="N318" s="69" t="inlineStr">
        <is>
          <t>[Set 2] (PS2)</t>
        </is>
      </c>
    </row>
    <row customFormat="1" r="319" s="60">
      <c r="A319" s="64" t="inlineStr">
        <is>
          <t>S210</t>
        </is>
      </c>
      <c r="B319" s="65" t="inlineStr">
        <is>
          <t>Parameter set 2 value 10</t>
        </is>
      </c>
      <c r="C319" s="65" t="inlineStr">
        <is>
          <t>16#32A0 = 12960</t>
        </is>
      </c>
      <c r="D319" s="65" t="inlineStr">
        <is>
          <t>16#2063/3D</t>
        </is>
      </c>
      <c r="E319" s="65" t="inlineStr">
        <is>
          <t>16#A1/01/A1 = 161/01/161</t>
        </is>
      </c>
      <c r="F319" s="66" t="n"/>
      <c r="G319" s="65" t="inlineStr">
        <is>
          <t>Parameter set switching</t>
        </is>
      </c>
      <c r="H319" s="65" t="inlineStr">
        <is>
          <t>R/W</t>
        </is>
      </c>
      <c r="I319" s="65" t="inlineStr">
        <is>
          <t>UINT (Unsigned16)</t>
        </is>
      </c>
      <c r="J319" s="65" t="inlineStr">
        <is>
          <t xml:space="preserve">1 </t>
        </is>
      </c>
      <c r="K319" s="65" t="inlineStr">
        <is>
          <t xml:space="preserve">0 </t>
        </is>
      </c>
      <c r="L319" s="65" t="inlineStr">
        <is>
          <t xml:space="preserve">0  ... 65535 </t>
        </is>
      </c>
      <c r="M319" s="65" t="inlineStr">
        <is>
          <t>[Parameter switching : Set 2, value of parameter xx] (S210)</t>
        </is>
      </c>
      <c r="N319" s="69" t="inlineStr">
        <is>
          <t>[Set 2] (PS2)</t>
        </is>
      </c>
    </row>
    <row customFormat="1" r="320" s="60">
      <c r="A320" s="64" t="inlineStr">
        <is>
          <t>S211</t>
        </is>
      </c>
      <c r="B320" s="65" t="inlineStr">
        <is>
          <t>Parameter set 2 value 11</t>
        </is>
      </c>
      <c r="C320" s="65" t="inlineStr">
        <is>
          <t>16#32A1 = 12961</t>
        </is>
      </c>
      <c r="D320" s="65" t="inlineStr">
        <is>
          <t>16#2063/3E</t>
        </is>
      </c>
      <c r="E320" s="65" t="inlineStr">
        <is>
          <t>16#A1/01/A2 = 161/01/162</t>
        </is>
      </c>
      <c r="F320" s="66" t="n"/>
      <c r="G320" s="65" t="inlineStr">
        <is>
          <t>Parameter set switching</t>
        </is>
      </c>
      <c r="H320" s="65" t="inlineStr">
        <is>
          <t>R/W</t>
        </is>
      </c>
      <c r="I320" s="65" t="inlineStr">
        <is>
          <t>UINT (Unsigned16)</t>
        </is>
      </c>
      <c r="J320" s="65" t="inlineStr">
        <is>
          <t xml:space="preserve">1 </t>
        </is>
      </c>
      <c r="K320" s="65" t="inlineStr">
        <is>
          <t xml:space="preserve">0 </t>
        </is>
      </c>
      <c r="L320" s="65" t="inlineStr">
        <is>
          <t xml:space="preserve">0  ... 65535 </t>
        </is>
      </c>
      <c r="M320" s="65" t="inlineStr">
        <is>
          <t>[Parameter switching : Set 2, value of parameter xx] (S211)</t>
        </is>
      </c>
      <c r="N320" s="69" t="inlineStr">
        <is>
          <t>[Set 2] (PS2)</t>
        </is>
      </c>
    </row>
    <row customFormat="1" r="321" s="60">
      <c r="A321" s="64" t="inlineStr">
        <is>
          <t>S212</t>
        </is>
      </c>
      <c r="B321" s="65" t="inlineStr">
        <is>
          <t>Parameter set 2 value 12</t>
        </is>
      </c>
      <c r="C321" s="65" t="inlineStr">
        <is>
          <t>16#32A2 = 12962</t>
        </is>
      </c>
      <c r="D321" s="65" t="inlineStr">
        <is>
          <t>16#2063/3F</t>
        </is>
      </c>
      <c r="E321" s="65" t="inlineStr">
        <is>
          <t>16#A1/01/A3 = 161/01/163</t>
        </is>
      </c>
      <c r="F321" s="66" t="n"/>
      <c r="G321" s="65" t="inlineStr">
        <is>
          <t>Parameter set switching</t>
        </is>
      </c>
      <c r="H321" s="65" t="inlineStr">
        <is>
          <t>R/W</t>
        </is>
      </c>
      <c r="I321" s="65" t="inlineStr">
        <is>
          <t>UINT (Unsigned16)</t>
        </is>
      </c>
      <c r="J321" s="65" t="inlineStr">
        <is>
          <t xml:space="preserve">1 </t>
        </is>
      </c>
      <c r="K321" s="65" t="inlineStr">
        <is>
          <t xml:space="preserve">0 </t>
        </is>
      </c>
      <c r="L321" s="65" t="inlineStr">
        <is>
          <t xml:space="preserve">0  ... 65535 </t>
        </is>
      </c>
      <c r="M321" s="65" t="inlineStr">
        <is>
          <t>[Parameter switching : Set 2, value of parameter xx] (S212)</t>
        </is>
      </c>
      <c r="N321" s="69" t="inlineStr">
        <is>
          <t>[Set 2] (PS2)</t>
        </is>
      </c>
    </row>
    <row customFormat="1" r="322" s="60">
      <c r="A322" s="64" t="inlineStr">
        <is>
          <t>S213</t>
        </is>
      </c>
      <c r="B322" s="65" t="inlineStr">
        <is>
          <t>Parameter set 2 value 13</t>
        </is>
      </c>
      <c r="C322" s="65" t="inlineStr">
        <is>
          <t>16#32A3 = 12963</t>
        </is>
      </c>
      <c r="D322" s="65" t="inlineStr">
        <is>
          <t>16#2063/40</t>
        </is>
      </c>
      <c r="E322" s="65" t="inlineStr">
        <is>
          <t>16#A1/01/A4 = 161/01/164</t>
        </is>
      </c>
      <c r="F322" s="66" t="n"/>
      <c r="G322" s="65" t="inlineStr">
        <is>
          <t>Parameter set switching</t>
        </is>
      </c>
      <c r="H322" s="65" t="inlineStr">
        <is>
          <t>R/W</t>
        </is>
      </c>
      <c r="I322" s="65" t="inlineStr">
        <is>
          <t>UINT (Unsigned16)</t>
        </is>
      </c>
      <c r="J322" s="65" t="inlineStr">
        <is>
          <t xml:space="preserve">1 </t>
        </is>
      </c>
      <c r="K322" s="65" t="inlineStr">
        <is>
          <t xml:space="preserve">0 </t>
        </is>
      </c>
      <c r="L322" s="65" t="inlineStr">
        <is>
          <t xml:space="preserve">0  ... 65535 </t>
        </is>
      </c>
      <c r="M322" s="65" t="inlineStr">
        <is>
          <t>[Parameter switching : Set 2, value of parameter xx] (S213)</t>
        </is>
      </c>
      <c r="N322" s="69" t="inlineStr">
        <is>
          <t>[Set 2] (PS2)</t>
        </is>
      </c>
    </row>
    <row customFormat="1" r="323" s="60">
      <c r="A323" s="64" t="inlineStr">
        <is>
          <t>S214</t>
        </is>
      </c>
      <c r="B323" s="65" t="inlineStr">
        <is>
          <t>Parameter set 2 value 14</t>
        </is>
      </c>
      <c r="C323" s="65" t="inlineStr">
        <is>
          <t>16#32A4 = 12964</t>
        </is>
      </c>
      <c r="D323" s="65" t="inlineStr">
        <is>
          <t>16#2063/41</t>
        </is>
      </c>
      <c r="E323" s="65" t="inlineStr">
        <is>
          <t>16#A1/01/A5 = 161/01/165</t>
        </is>
      </c>
      <c r="F323" s="66" t="n"/>
      <c r="G323" s="65" t="inlineStr">
        <is>
          <t>Parameter set switching</t>
        </is>
      </c>
      <c r="H323" s="65" t="inlineStr">
        <is>
          <t>R/W</t>
        </is>
      </c>
      <c r="I323" s="65" t="inlineStr">
        <is>
          <t>UINT (Unsigned16)</t>
        </is>
      </c>
      <c r="J323" s="65" t="inlineStr">
        <is>
          <t xml:space="preserve">1 </t>
        </is>
      </c>
      <c r="K323" s="65" t="inlineStr">
        <is>
          <t xml:space="preserve">0 </t>
        </is>
      </c>
      <c r="L323" s="65" t="inlineStr">
        <is>
          <t xml:space="preserve">0  ... 65535 </t>
        </is>
      </c>
      <c r="M323" s="65" t="inlineStr">
        <is>
          <t>[Parameter switching : Set 2, value of parameter xx] (S214)</t>
        </is>
      </c>
      <c r="N323" s="69" t="inlineStr">
        <is>
          <t>[Set 2] (PS2)</t>
        </is>
      </c>
    </row>
    <row customFormat="1" r="324" s="60">
      <c r="A324" s="64" t="inlineStr">
        <is>
          <t>S215</t>
        </is>
      </c>
      <c r="B324" s="65" t="inlineStr">
        <is>
          <t>Parameter set 2 value 15</t>
        </is>
      </c>
      <c r="C324" s="65" t="inlineStr">
        <is>
          <t>16#32A5 = 12965</t>
        </is>
      </c>
      <c r="D324" s="65" t="inlineStr">
        <is>
          <t>16#2063/42</t>
        </is>
      </c>
      <c r="E324" s="65" t="inlineStr">
        <is>
          <t>16#A1/01/A6 = 161/01/166</t>
        </is>
      </c>
      <c r="F324" s="66" t="n"/>
      <c r="G324" s="65" t="inlineStr">
        <is>
          <t>Parameter set switching</t>
        </is>
      </c>
      <c r="H324" s="65" t="inlineStr">
        <is>
          <t>R/W</t>
        </is>
      </c>
      <c r="I324" s="65" t="inlineStr">
        <is>
          <t>UINT (Unsigned16)</t>
        </is>
      </c>
      <c r="J324" s="65" t="inlineStr">
        <is>
          <t xml:space="preserve">1 </t>
        </is>
      </c>
      <c r="K324" s="65" t="inlineStr">
        <is>
          <t xml:space="preserve">0 </t>
        </is>
      </c>
      <c r="L324" s="65" t="inlineStr">
        <is>
          <t xml:space="preserve">0  ... 65535 </t>
        </is>
      </c>
      <c r="M324" s="65" t="inlineStr">
        <is>
          <t>[Parameter switching : Set 2, value of parameter xx] (S215)</t>
        </is>
      </c>
      <c r="N324" s="69" t="inlineStr">
        <is>
          <t>[Set 2] (PS2)</t>
        </is>
      </c>
    </row>
    <row customFormat="1" r="325" s="60">
      <c r="A325" s="64" t="inlineStr">
        <is>
          <t>S301</t>
        </is>
      </c>
      <c r="B325" s="65" t="inlineStr">
        <is>
          <t>Parameter set 3 value 1</t>
        </is>
      </c>
      <c r="C325" s="65" t="inlineStr">
        <is>
          <t>16#32AB = 12971</t>
        </is>
      </c>
      <c r="D325" s="65" t="inlineStr">
        <is>
          <t>16#2063/48</t>
        </is>
      </c>
      <c r="E325" s="65" t="inlineStr">
        <is>
          <t>16#A1/01/AC = 161/01/172</t>
        </is>
      </c>
      <c r="F325" s="66" t="n"/>
      <c r="G325" s="65" t="inlineStr">
        <is>
          <t>Parameter set switching</t>
        </is>
      </c>
      <c r="H325" s="65" t="inlineStr">
        <is>
          <t>R/W</t>
        </is>
      </c>
      <c r="I325" s="65" t="inlineStr">
        <is>
          <t>UINT (Unsigned16)</t>
        </is>
      </c>
      <c r="J325" s="65" t="inlineStr">
        <is>
          <t xml:space="preserve">1 </t>
        </is>
      </c>
      <c r="K325" s="65" t="inlineStr">
        <is>
          <t xml:space="preserve">0 </t>
        </is>
      </c>
      <c r="L325" s="65" t="inlineStr">
        <is>
          <t xml:space="preserve">0  ... 65535 </t>
        </is>
      </c>
      <c r="M325" s="65" t="inlineStr">
        <is>
          <t>[Parameter switching : Set 3, value of parameter xx] (S301)</t>
        </is>
      </c>
      <c r="N325" s="69" t="inlineStr">
        <is>
          <t>[Set 3] (PS3)</t>
        </is>
      </c>
    </row>
    <row customFormat="1" r="326" s="60">
      <c r="A326" s="64" t="inlineStr">
        <is>
          <t>S302</t>
        </is>
      </c>
      <c r="B326" s="65" t="inlineStr">
        <is>
          <t>Parameter set 3 value 2</t>
        </is>
      </c>
      <c r="C326" s="65" t="inlineStr">
        <is>
          <t>16#32AC = 12972</t>
        </is>
      </c>
      <c r="D326" s="65" t="inlineStr">
        <is>
          <t>16#2063/49</t>
        </is>
      </c>
      <c r="E326" s="65" t="inlineStr">
        <is>
          <t>16#A1/01/AD = 161/01/173</t>
        </is>
      </c>
      <c r="F326" s="66" t="n"/>
      <c r="G326" s="65" t="inlineStr">
        <is>
          <t>Parameter set switching</t>
        </is>
      </c>
      <c r="H326" s="65" t="inlineStr">
        <is>
          <t>R/W</t>
        </is>
      </c>
      <c r="I326" s="65" t="inlineStr">
        <is>
          <t>UINT (Unsigned16)</t>
        </is>
      </c>
      <c r="J326" s="65" t="inlineStr">
        <is>
          <t xml:space="preserve">1 </t>
        </is>
      </c>
      <c r="K326" s="65" t="inlineStr">
        <is>
          <t xml:space="preserve">0 </t>
        </is>
      </c>
      <c r="L326" s="65" t="inlineStr">
        <is>
          <t xml:space="preserve">0  ... 65535 </t>
        </is>
      </c>
      <c r="M326" s="65" t="inlineStr">
        <is>
          <t>[Parameter switching : Set 3, value of parameter xx] (S302)</t>
        </is>
      </c>
      <c r="N326" s="69" t="inlineStr">
        <is>
          <t>[Set 3] (PS3)</t>
        </is>
      </c>
    </row>
    <row customFormat="1" r="327" s="60">
      <c r="A327" s="64" t="inlineStr">
        <is>
          <t>S303</t>
        </is>
      </c>
      <c r="B327" s="65" t="inlineStr">
        <is>
          <t>Parameter set 3 value 3</t>
        </is>
      </c>
      <c r="C327" s="65" t="inlineStr">
        <is>
          <t>16#32AD = 12973</t>
        </is>
      </c>
      <c r="D327" s="65" t="inlineStr">
        <is>
          <t>16#2063/4A</t>
        </is>
      </c>
      <c r="E327" s="65" t="inlineStr">
        <is>
          <t>16#A1/01/AE = 161/01/174</t>
        </is>
      </c>
      <c r="F327" s="66" t="n"/>
      <c r="G327" s="65" t="inlineStr">
        <is>
          <t>Parameter set switching</t>
        </is>
      </c>
      <c r="H327" s="65" t="inlineStr">
        <is>
          <t>R/W</t>
        </is>
      </c>
      <c r="I327" s="65" t="inlineStr">
        <is>
          <t>UINT (Unsigned16)</t>
        </is>
      </c>
      <c r="J327" s="65" t="inlineStr">
        <is>
          <t xml:space="preserve">1 </t>
        </is>
      </c>
      <c r="K327" s="65" t="inlineStr">
        <is>
          <t xml:space="preserve">0 </t>
        </is>
      </c>
      <c r="L327" s="65" t="inlineStr">
        <is>
          <t xml:space="preserve">0  ... 65535 </t>
        </is>
      </c>
      <c r="M327" s="65" t="inlineStr">
        <is>
          <t>[Parameter switching : Set 3, value of parameter xx] (S303)</t>
        </is>
      </c>
      <c r="N327" s="69" t="inlineStr">
        <is>
          <t>[Set 3] (PS3)</t>
        </is>
      </c>
    </row>
    <row customFormat="1" r="328" s="60">
      <c r="A328" s="64" t="inlineStr">
        <is>
          <t>S304</t>
        </is>
      </c>
      <c r="B328" s="65" t="inlineStr">
        <is>
          <t>Parameter set 3 value 4</t>
        </is>
      </c>
      <c r="C328" s="65" t="inlineStr">
        <is>
          <t>16#32AE = 12974</t>
        </is>
      </c>
      <c r="D328" s="65" t="inlineStr">
        <is>
          <t>16#2063/4B</t>
        </is>
      </c>
      <c r="E328" s="65" t="inlineStr">
        <is>
          <t>16#A1/01/AF = 161/01/175</t>
        </is>
      </c>
      <c r="F328" s="66" t="n"/>
      <c r="G328" s="65" t="inlineStr">
        <is>
          <t>Parameter set switching</t>
        </is>
      </c>
      <c r="H328" s="65" t="inlineStr">
        <is>
          <t>R/W</t>
        </is>
      </c>
      <c r="I328" s="65" t="inlineStr">
        <is>
          <t>UINT (Unsigned16)</t>
        </is>
      </c>
      <c r="J328" s="65" t="inlineStr">
        <is>
          <t xml:space="preserve">1 </t>
        </is>
      </c>
      <c r="K328" s="65" t="inlineStr">
        <is>
          <t xml:space="preserve">0 </t>
        </is>
      </c>
      <c r="L328" s="65" t="inlineStr">
        <is>
          <t xml:space="preserve">0  ... 65535 </t>
        </is>
      </c>
      <c r="M328" s="65" t="inlineStr">
        <is>
          <t>[Parameter switching : Set 3, value of parameter xx] (S304)</t>
        </is>
      </c>
      <c r="N328" s="69" t="inlineStr">
        <is>
          <t>[Set 3] (PS3)</t>
        </is>
      </c>
    </row>
    <row customFormat="1" r="329" s="60">
      <c r="A329" s="64" t="inlineStr">
        <is>
          <t>S305</t>
        </is>
      </c>
      <c r="B329" s="65" t="inlineStr">
        <is>
          <t>Parameter set 3 value 5</t>
        </is>
      </c>
      <c r="C329" s="65" t="inlineStr">
        <is>
          <t>16#32AF = 12975</t>
        </is>
      </c>
      <c r="D329" s="65" t="inlineStr">
        <is>
          <t>16#2063/4C</t>
        </is>
      </c>
      <c r="E329" s="65" t="inlineStr">
        <is>
          <t>16#A1/01/B0 = 161/01/176</t>
        </is>
      </c>
      <c r="F329" s="66" t="n"/>
      <c r="G329" s="65" t="inlineStr">
        <is>
          <t>Parameter set switching</t>
        </is>
      </c>
      <c r="H329" s="65" t="inlineStr">
        <is>
          <t>R/W</t>
        </is>
      </c>
      <c r="I329" s="65" t="inlineStr">
        <is>
          <t>UINT (Unsigned16)</t>
        </is>
      </c>
      <c r="J329" s="65" t="inlineStr">
        <is>
          <t xml:space="preserve">1 </t>
        </is>
      </c>
      <c r="K329" s="65" t="inlineStr">
        <is>
          <t xml:space="preserve">0 </t>
        </is>
      </c>
      <c r="L329" s="65" t="inlineStr">
        <is>
          <t xml:space="preserve">0  ... 65535 </t>
        </is>
      </c>
      <c r="M329" s="65" t="inlineStr">
        <is>
          <t>[Parameter switching : Set 3, value of parameter xx] (S305)</t>
        </is>
      </c>
      <c r="N329" s="69" t="inlineStr">
        <is>
          <t>[Set 3] (PS3)</t>
        </is>
      </c>
    </row>
    <row customFormat="1" r="330" s="60">
      <c r="A330" s="64" t="inlineStr">
        <is>
          <t>S306</t>
        </is>
      </c>
      <c r="B330" s="65" t="inlineStr">
        <is>
          <t>Parameter set 3 value 6</t>
        </is>
      </c>
      <c r="C330" s="65" t="inlineStr">
        <is>
          <t>16#32B0 = 12976</t>
        </is>
      </c>
      <c r="D330" s="65" t="inlineStr">
        <is>
          <t>16#2063/4D</t>
        </is>
      </c>
      <c r="E330" s="65" t="inlineStr">
        <is>
          <t>16#A1/01/B1 = 161/01/177</t>
        </is>
      </c>
      <c r="F330" s="66" t="n"/>
      <c r="G330" s="65" t="inlineStr">
        <is>
          <t>Parameter set switching</t>
        </is>
      </c>
      <c r="H330" s="65" t="inlineStr">
        <is>
          <t>R/W</t>
        </is>
      </c>
      <c r="I330" s="65" t="inlineStr">
        <is>
          <t>UINT (Unsigned16)</t>
        </is>
      </c>
      <c r="J330" s="65" t="inlineStr">
        <is>
          <t xml:space="preserve">1 </t>
        </is>
      </c>
      <c r="K330" s="65" t="inlineStr">
        <is>
          <t xml:space="preserve">0 </t>
        </is>
      </c>
      <c r="L330" s="65" t="inlineStr">
        <is>
          <t xml:space="preserve">0  ... 65535 </t>
        </is>
      </c>
      <c r="M330" s="65" t="inlineStr">
        <is>
          <t>[Parameter switching : Set 3, value of parameter xx] (S306)</t>
        </is>
      </c>
      <c r="N330" s="69" t="inlineStr">
        <is>
          <t>[Set 3] (PS3)</t>
        </is>
      </c>
    </row>
    <row customFormat="1" r="331" s="60">
      <c r="A331" s="64" t="inlineStr">
        <is>
          <t>S307</t>
        </is>
      </c>
      <c r="B331" s="65" t="inlineStr">
        <is>
          <t>Parameter set 3 value 7</t>
        </is>
      </c>
      <c r="C331" s="65" t="inlineStr">
        <is>
          <t>16#32B1 = 12977</t>
        </is>
      </c>
      <c r="D331" s="65" t="inlineStr">
        <is>
          <t>16#2063/4E</t>
        </is>
      </c>
      <c r="E331" s="65" t="inlineStr">
        <is>
          <t>16#A1/01/B2 = 161/01/178</t>
        </is>
      </c>
      <c r="F331" s="66" t="n"/>
      <c r="G331" s="65" t="inlineStr">
        <is>
          <t>Parameter set switching</t>
        </is>
      </c>
      <c r="H331" s="65" t="inlineStr">
        <is>
          <t>R/W</t>
        </is>
      </c>
      <c r="I331" s="65" t="inlineStr">
        <is>
          <t>UINT (Unsigned16)</t>
        </is>
      </c>
      <c r="J331" s="65" t="inlineStr">
        <is>
          <t xml:space="preserve">1 </t>
        </is>
      </c>
      <c r="K331" s="65" t="inlineStr">
        <is>
          <t xml:space="preserve">0 </t>
        </is>
      </c>
      <c r="L331" s="65" t="inlineStr">
        <is>
          <t xml:space="preserve">0  ... 65535 </t>
        </is>
      </c>
      <c r="M331" s="65" t="inlineStr">
        <is>
          <t>[Parameter switching : Set 3, value of parameter xx] (S307)</t>
        </is>
      </c>
      <c r="N331" s="69" t="inlineStr">
        <is>
          <t>[Set 3] (PS3)</t>
        </is>
      </c>
    </row>
    <row customFormat="1" r="332" s="60">
      <c r="A332" s="64" t="inlineStr">
        <is>
          <t>S308</t>
        </is>
      </c>
      <c r="B332" s="65" t="inlineStr">
        <is>
          <t>Parameter set 3 value 8</t>
        </is>
      </c>
      <c r="C332" s="65" t="inlineStr">
        <is>
          <t>16#32B2 = 12978</t>
        </is>
      </c>
      <c r="D332" s="65" t="inlineStr">
        <is>
          <t>16#2063/4F</t>
        </is>
      </c>
      <c r="E332" s="65" t="inlineStr">
        <is>
          <t>16#A1/01/B3 = 161/01/179</t>
        </is>
      </c>
      <c r="F332" s="66" t="n"/>
      <c r="G332" s="65" t="inlineStr">
        <is>
          <t>Parameter set switching</t>
        </is>
      </c>
      <c r="H332" s="65" t="inlineStr">
        <is>
          <t>R/W</t>
        </is>
      </c>
      <c r="I332" s="65" t="inlineStr">
        <is>
          <t>UINT (Unsigned16)</t>
        </is>
      </c>
      <c r="J332" s="65" t="inlineStr">
        <is>
          <t xml:space="preserve">1 </t>
        </is>
      </c>
      <c r="K332" s="65" t="inlineStr">
        <is>
          <t xml:space="preserve">0 </t>
        </is>
      </c>
      <c r="L332" s="65" t="inlineStr">
        <is>
          <t xml:space="preserve">0  ... 65535 </t>
        </is>
      </c>
      <c r="M332" s="65" t="inlineStr">
        <is>
          <t>[Parameter switching : Set 3, value of parameter xx] (S308)</t>
        </is>
      </c>
      <c r="N332" s="69" t="inlineStr">
        <is>
          <t>[Set 3] (PS3)</t>
        </is>
      </c>
    </row>
    <row customFormat="1" r="333" s="60">
      <c r="A333" s="64" t="inlineStr">
        <is>
          <t>S309</t>
        </is>
      </c>
      <c r="B333" s="65" t="inlineStr">
        <is>
          <t>Parameter set 3 value 9</t>
        </is>
      </c>
      <c r="C333" s="65" t="inlineStr">
        <is>
          <t>16#32B3 = 12979</t>
        </is>
      </c>
      <c r="D333" s="65" t="inlineStr">
        <is>
          <t>16#2063/50</t>
        </is>
      </c>
      <c r="E333" s="65" t="inlineStr">
        <is>
          <t>16#A1/01/B4 = 161/01/180</t>
        </is>
      </c>
      <c r="F333" s="66" t="n"/>
      <c r="G333" s="65" t="inlineStr">
        <is>
          <t>Parameter set switching</t>
        </is>
      </c>
      <c r="H333" s="65" t="inlineStr">
        <is>
          <t>R/W</t>
        </is>
      </c>
      <c r="I333" s="65" t="inlineStr">
        <is>
          <t>UINT (Unsigned16)</t>
        </is>
      </c>
      <c r="J333" s="65" t="inlineStr">
        <is>
          <t xml:space="preserve">1 </t>
        </is>
      </c>
      <c r="K333" s="65" t="inlineStr">
        <is>
          <t xml:space="preserve">0 </t>
        </is>
      </c>
      <c r="L333" s="65" t="inlineStr">
        <is>
          <t xml:space="preserve">0  ... 65535 </t>
        </is>
      </c>
      <c r="M333" s="65" t="inlineStr">
        <is>
          <t>[Parameter switching : Set 3, value of parameter xx] (S309)</t>
        </is>
      </c>
      <c r="N333" s="69" t="inlineStr">
        <is>
          <t>[Set 3] (PS3)</t>
        </is>
      </c>
    </row>
    <row customFormat="1" r="334" s="60">
      <c r="A334" s="64" t="inlineStr">
        <is>
          <t>S310</t>
        </is>
      </c>
      <c r="B334" s="65" t="inlineStr">
        <is>
          <t>Parameter set 3 value 10</t>
        </is>
      </c>
      <c r="C334" s="65" t="inlineStr">
        <is>
          <t>16#32B4 = 12980</t>
        </is>
      </c>
      <c r="D334" s="65" t="inlineStr">
        <is>
          <t>16#2063/51</t>
        </is>
      </c>
      <c r="E334" s="65" t="inlineStr">
        <is>
          <t>16#A1/01/B5 = 161/01/181</t>
        </is>
      </c>
      <c r="F334" s="66" t="n"/>
      <c r="G334" s="65" t="inlineStr">
        <is>
          <t>Parameter set switching</t>
        </is>
      </c>
      <c r="H334" s="65" t="inlineStr">
        <is>
          <t>R/W</t>
        </is>
      </c>
      <c r="I334" s="65" t="inlineStr">
        <is>
          <t>UINT (Unsigned16)</t>
        </is>
      </c>
      <c r="J334" s="65" t="inlineStr">
        <is>
          <t xml:space="preserve">1 </t>
        </is>
      </c>
      <c r="K334" s="65" t="inlineStr">
        <is>
          <t xml:space="preserve">0 </t>
        </is>
      </c>
      <c r="L334" s="65" t="inlineStr">
        <is>
          <t xml:space="preserve">0  ... 65535 </t>
        </is>
      </c>
      <c r="M334" s="65" t="inlineStr">
        <is>
          <t>[Parameter switching : Set 3, value of parameter xx] (S310)</t>
        </is>
      </c>
      <c r="N334" s="69" t="inlineStr">
        <is>
          <t>[Set 3] (PS3)</t>
        </is>
      </c>
    </row>
    <row customFormat="1" r="335" s="60">
      <c r="A335" s="64" t="inlineStr">
        <is>
          <t>S311</t>
        </is>
      </c>
      <c r="B335" s="65" t="inlineStr">
        <is>
          <t>Parameter set 3 value 11</t>
        </is>
      </c>
      <c r="C335" s="65" t="inlineStr">
        <is>
          <t>16#32B5 = 12981</t>
        </is>
      </c>
      <c r="D335" s="65" t="inlineStr">
        <is>
          <t>16#2063/52</t>
        </is>
      </c>
      <c r="E335" s="65" t="inlineStr">
        <is>
          <t>16#A1/01/B6 = 161/01/182</t>
        </is>
      </c>
      <c r="F335" s="66" t="n"/>
      <c r="G335" s="65" t="inlineStr">
        <is>
          <t>Parameter set switching</t>
        </is>
      </c>
      <c r="H335" s="65" t="inlineStr">
        <is>
          <t>R/W</t>
        </is>
      </c>
      <c r="I335" s="65" t="inlineStr">
        <is>
          <t>UINT (Unsigned16)</t>
        </is>
      </c>
      <c r="J335" s="65" t="inlineStr">
        <is>
          <t xml:space="preserve">1 </t>
        </is>
      </c>
      <c r="K335" s="65" t="inlineStr">
        <is>
          <t xml:space="preserve">0 </t>
        </is>
      </c>
      <c r="L335" s="65" t="inlineStr">
        <is>
          <t xml:space="preserve">0  ... 65535 </t>
        </is>
      </c>
      <c r="M335" s="65" t="inlineStr">
        <is>
          <t>[Parameter switching : Set 3, value of parameter xx] (S311)</t>
        </is>
      </c>
      <c r="N335" s="69" t="inlineStr">
        <is>
          <t>[Set 3] (PS3)</t>
        </is>
      </c>
    </row>
    <row customFormat="1" r="336" s="60">
      <c r="A336" s="64" t="inlineStr">
        <is>
          <t>S312</t>
        </is>
      </c>
      <c r="B336" s="65" t="inlineStr">
        <is>
          <t>Parameter set 3 value 12</t>
        </is>
      </c>
      <c r="C336" s="65" t="inlineStr">
        <is>
          <t>16#32B6 = 12982</t>
        </is>
      </c>
      <c r="D336" s="65" t="inlineStr">
        <is>
          <t>16#2063/53</t>
        </is>
      </c>
      <c r="E336" s="65" t="inlineStr">
        <is>
          <t>16#A1/01/B7 = 161/01/183</t>
        </is>
      </c>
      <c r="F336" s="66" t="n"/>
      <c r="G336" s="65" t="inlineStr">
        <is>
          <t>Parameter set switching</t>
        </is>
      </c>
      <c r="H336" s="65" t="inlineStr">
        <is>
          <t>R/W</t>
        </is>
      </c>
      <c r="I336" s="65" t="inlineStr">
        <is>
          <t>UINT (Unsigned16)</t>
        </is>
      </c>
      <c r="J336" s="65" t="inlineStr">
        <is>
          <t xml:space="preserve">1 </t>
        </is>
      </c>
      <c r="K336" s="65" t="inlineStr">
        <is>
          <t xml:space="preserve">0 </t>
        </is>
      </c>
      <c r="L336" s="65" t="inlineStr">
        <is>
          <t xml:space="preserve">0  ... 65535 </t>
        </is>
      </c>
      <c r="M336" s="65" t="inlineStr">
        <is>
          <t>[Parameter switching : Set 3, value of parameter xx] (S312)</t>
        </is>
      </c>
      <c r="N336" s="69" t="inlineStr">
        <is>
          <t>[Set 3] (PS3)</t>
        </is>
      </c>
    </row>
    <row customFormat="1" r="337" s="60">
      <c r="A337" s="64" t="inlineStr">
        <is>
          <t>S313</t>
        </is>
      </c>
      <c r="B337" s="65" t="inlineStr">
        <is>
          <t>Parameter set 3 value 13</t>
        </is>
      </c>
      <c r="C337" s="65" t="inlineStr">
        <is>
          <t>16#32B7 = 12983</t>
        </is>
      </c>
      <c r="D337" s="65" t="inlineStr">
        <is>
          <t>16#2063/54</t>
        </is>
      </c>
      <c r="E337" s="65" t="inlineStr">
        <is>
          <t>16#A1/01/B8 = 161/01/184</t>
        </is>
      </c>
      <c r="F337" s="66" t="n"/>
      <c r="G337" s="65" t="inlineStr">
        <is>
          <t>Parameter set switching</t>
        </is>
      </c>
      <c r="H337" s="65" t="inlineStr">
        <is>
          <t>R/W</t>
        </is>
      </c>
      <c r="I337" s="65" t="inlineStr">
        <is>
          <t>UINT (Unsigned16)</t>
        </is>
      </c>
      <c r="J337" s="65" t="inlineStr">
        <is>
          <t xml:space="preserve">1 </t>
        </is>
      </c>
      <c r="K337" s="65" t="inlineStr">
        <is>
          <t xml:space="preserve">0 </t>
        </is>
      </c>
      <c r="L337" s="65" t="inlineStr">
        <is>
          <t xml:space="preserve">0  ... 65535 </t>
        </is>
      </c>
      <c r="M337" s="65" t="inlineStr">
        <is>
          <t>[Parameter switching : Set 3, value of parameter xx] (S313)</t>
        </is>
      </c>
      <c r="N337" s="69" t="inlineStr">
        <is>
          <t>[Set 3] (PS3)</t>
        </is>
      </c>
    </row>
    <row customFormat="1" r="338" s="60">
      <c r="A338" s="64" t="inlineStr">
        <is>
          <t>S314</t>
        </is>
      </c>
      <c r="B338" s="65" t="inlineStr">
        <is>
          <t>Parameter set 3 value 14</t>
        </is>
      </c>
      <c r="C338" s="65" t="inlineStr">
        <is>
          <t>16#32B8 = 12984</t>
        </is>
      </c>
      <c r="D338" s="65" t="inlineStr">
        <is>
          <t>16#2063/55</t>
        </is>
      </c>
      <c r="E338" s="65" t="inlineStr">
        <is>
          <t>16#A1/01/B9 = 161/01/185</t>
        </is>
      </c>
      <c r="F338" s="66" t="n"/>
      <c r="G338" s="65" t="inlineStr">
        <is>
          <t>Parameter set switching</t>
        </is>
      </c>
      <c r="H338" s="65" t="inlineStr">
        <is>
          <t>R/W</t>
        </is>
      </c>
      <c r="I338" s="65" t="inlineStr">
        <is>
          <t>UINT (Unsigned16)</t>
        </is>
      </c>
      <c r="J338" s="65" t="inlineStr">
        <is>
          <t xml:space="preserve">1 </t>
        </is>
      </c>
      <c r="K338" s="65" t="inlineStr">
        <is>
          <t xml:space="preserve">0 </t>
        </is>
      </c>
      <c r="L338" s="65" t="inlineStr">
        <is>
          <t xml:space="preserve">0  ... 65535 </t>
        </is>
      </c>
      <c r="M338" s="65" t="inlineStr">
        <is>
          <t>[Parameter switching : Set 3, value of parameter xx] (S314)</t>
        </is>
      </c>
      <c r="N338" s="69" t="inlineStr">
        <is>
          <t>[Set 3] (PS3)</t>
        </is>
      </c>
    </row>
    <row customFormat="1" r="339" s="60">
      <c r="A339" s="64" t="inlineStr">
        <is>
          <t>S315</t>
        </is>
      </c>
      <c r="B339" s="65" t="inlineStr">
        <is>
          <t>Parameter set 3 value 15</t>
        </is>
      </c>
      <c r="C339" s="65" t="inlineStr">
        <is>
          <t>16#32B9 = 12985</t>
        </is>
      </c>
      <c r="D339" s="65" t="inlineStr">
        <is>
          <t>16#2063/56</t>
        </is>
      </c>
      <c r="E339" s="65" t="inlineStr">
        <is>
          <t>16#A1/01/BA = 161/01/186</t>
        </is>
      </c>
      <c r="F339" s="66" t="n"/>
      <c r="G339" s="65" t="inlineStr">
        <is>
          <t>Parameter set switching</t>
        </is>
      </c>
      <c r="H339" s="65" t="inlineStr">
        <is>
          <t>R/W</t>
        </is>
      </c>
      <c r="I339" s="65" t="inlineStr">
        <is>
          <t>UINT (Unsigned16)</t>
        </is>
      </c>
      <c r="J339" s="65" t="inlineStr">
        <is>
          <t xml:space="preserve">1 </t>
        </is>
      </c>
      <c r="K339" s="65" t="inlineStr">
        <is>
          <t xml:space="preserve">0 </t>
        </is>
      </c>
      <c r="L339" s="65" t="inlineStr">
        <is>
          <t xml:space="preserve">0  ... 65535 </t>
        </is>
      </c>
      <c r="M339" s="65" t="inlineStr">
        <is>
          <t>[Parameter switching : Set 3, value of parameter xx] (S315)</t>
        </is>
      </c>
      <c r="N339" s="69" t="inlineStr">
        <is>
          <t>[Set 3] (PS3)</t>
        </is>
      </c>
    </row>
    <row customFormat="1" r="340" s="60">
      <c r="A340" s="64" t="inlineStr">
        <is>
          <t>LSP</t>
        </is>
      </c>
      <c r="B340" s="65" t="inlineStr">
        <is>
          <t>Low Speed</t>
        </is>
      </c>
      <c r="C340" s="65" t="inlineStr">
        <is>
          <t>16#0C21 = 3105</t>
        </is>
      </c>
      <c r="D340" s="65" t="inlineStr">
        <is>
          <t>16#2001/6</t>
        </is>
      </c>
      <c r="E340" s="65" t="inlineStr">
        <is>
          <t>16#70/01/6A = 112/01/106</t>
        </is>
      </c>
      <c r="F340" s="66" t="n"/>
      <c r="G340" s="65" t="inlineStr">
        <is>
          <t>Configuration and settings</t>
        </is>
      </c>
      <c r="H340" s="65" t="inlineStr">
        <is>
          <t>R/W</t>
        </is>
      </c>
      <c r="I340" s="65" t="inlineStr">
        <is>
          <t>UINT (Unsigned16)</t>
        </is>
      </c>
      <c r="J340" s="65" t="inlineStr">
        <is>
          <t>0.1 Hz</t>
        </is>
      </c>
      <c r="K340" s="65" t="inlineStr">
        <is>
          <t>Refer to programming manual</t>
        </is>
      </c>
      <c r="L340" s="65" t="inlineStr">
        <is>
          <t>0.0 Hz ... 300.0 Hz</t>
        </is>
      </c>
      <c r="M340" s="65" t="inlineStr">
        <is>
          <t>[Low Speed] (LSP)</t>
        </is>
      </c>
      <c r="N340" s="69" t="inlineStr">
        <is>
          <t>[Simply start] (SIM)
[Pump start stop] (PST)
[Speed Limits] (SLM)
[Settings] (SET)</t>
        </is>
      </c>
    </row>
    <row customFormat="1" r="341" s="60">
      <c r="A341" s="64" t="inlineStr">
        <is>
          <t>HSP</t>
        </is>
      </c>
      <c r="B341" s="65" t="inlineStr">
        <is>
          <t>High Speed</t>
        </is>
      </c>
      <c r="C341" s="65" t="inlineStr">
        <is>
          <t>16#0C20 = 3104</t>
        </is>
      </c>
      <c r="D341" s="65" t="inlineStr">
        <is>
          <t>16#2001/5</t>
        </is>
      </c>
      <c r="E341" s="65" t="inlineStr">
        <is>
          <t>16#70/01/69 = 112/01/105</t>
        </is>
      </c>
      <c r="F341" s="66" t="n"/>
      <c r="G341" s="65" t="inlineStr">
        <is>
          <t>Configuration and settings</t>
        </is>
      </c>
      <c r="H341" s="65" t="inlineStr">
        <is>
          <t>R/W</t>
        </is>
      </c>
      <c r="I341" s="65" t="inlineStr">
        <is>
          <t>UINT (Unsigned16)</t>
        </is>
      </c>
      <c r="J341" s="65" t="inlineStr">
        <is>
          <t>0.1 Hz</t>
        </is>
      </c>
      <c r="K341" s="65" t="inlineStr">
        <is>
          <t>Refer to programming manual</t>
        </is>
      </c>
      <c r="L341" s="65" t="inlineStr">
        <is>
          <t>0.0 Hz ... 300.0 Hz</t>
        </is>
      </c>
      <c r="M341" s="65" t="inlineStr">
        <is>
          <t>[High Speed] (HSP)</t>
        </is>
      </c>
      <c r="N341" s="69" t="inlineStr">
        <is>
          <t>[Simply start] (SIM)
[Pump start stop] (PST)
[Speed Limits] (SLM)
[Settings] (SET)</t>
        </is>
      </c>
    </row>
    <row customFormat="1" r="342" s="60">
      <c r="A342" s="64" t="inlineStr">
        <is>
          <t>ITH</t>
        </is>
      </c>
      <c r="B342" s="65" t="inlineStr">
        <is>
          <t>Motor Thermal Current</t>
        </is>
      </c>
      <c r="C342" s="65" t="inlineStr">
        <is>
          <t>16#2596 = 9622</t>
        </is>
      </c>
      <c r="D342" s="65" t="inlineStr">
        <is>
          <t>16#2042/17</t>
        </is>
      </c>
      <c r="E342" s="65" t="inlineStr">
        <is>
          <t>16#91/01/17 = 145/01/23</t>
        </is>
      </c>
      <c r="F342" s="66" t="n"/>
      <c r="G342" s="65" t="inlineStr">
        <is>
          <t>Configuration and settings</t>
        </is>
      </c>
      <c r="H342" s="65" t="inlineStr">
        <is>
          <t>R/W</t>
        </is>
      </c>
      <c r="I342" s="65" t="inlineStr">
        <is>
          <t>UINT (Unsigned16)</t>
        </is>
      </c>
      <c r="J342" s="65" t="inlineStr">
        <is>
          <t>Refer to programming manual</t>
        </is>
      </c>
      <c r="K342" s="65" t="inlineStr">
        <is>
          <t>Refer to programming manual</t>
        </is>
      </c>
      <c r="L342" s="65" t="inlineStr">
        <is>
          <t>0 ... 65535</t>
        </is>
      </c>
      <c r="M342" s="65" t="inlineStr">
        <is>
          <t>[Motor Th Current] (ITH)</t>
        </is>
      </c>
      <c r="N342" s="69" t="inlineStr">
        <is>
          <t>[Simply start] (SIM)
[Motor monitoring] (MOP)
[Settings] (SET)
[Motor thermal monit] (THT)</t>
        </is>
      </c>
    </row>
    <row customFormat="1" r="343" s="60">
      <c r="A343" s="64" t="inlineStr">
        <is>
          <t>SPGU</t>
        </is>
      </c>
      <c r="B343" s="65" t="inlineStr">
        <is>
          <t>Inertia factor</t>
        </is>
      </c>
      <c r="C343" s="65" t="inlineStr">
        <is>
          <t>16#259D = 9629</t>
        </is>
      </c>
      <c r="D343" s="65" t="inlineStr">
        <is>
          <t>16#2042/1E</t>
        </is>
      </c>
      <c r="E343" s="65" t="inlineStr">
        <is>
          <t>16#91/01/1E = 145/01/30</t>
        </is>
      </c>
      <c r="F343" s="66" t="n"/>
      <c r="G343" s="65" t="inlineStr">
        <is>
          <t>Configuration and settings</t>
        </is>
      </c>
      <c r="H343" s="65" t="inlineStr">
        <is>
          <t>R/W</t>
        </is>
      </c>
      <c r="I343" s="65" t="inlineStr">
        <is>
          <t>UINT (Unsigned16)</t>
        </is>
      </c>
      <c r="J343" s="65" t="inlineStr">
        <is>
          <t>1 %</t>
        </is>
      </c>
      <c r="K343" s="65" t="inlineStr">
        <is>
          <t>40 %</t>
        </is>
      </c>
      <c r="L343" s="65" t="inlineStr">
        <is>
          <t>0 % ... 1000 %</t>
        </is>
      </c>
      <c r="M343" s="65" t="inlineStr">
        <is>
          <t>[Inertia Factor] (SPGU)</t>
        </is>
      </c>
      <c r="N343" s="69" t="inlineStr">
        <is>
          <t>[Motor control] (DRC)
[Settings] (SET)</t>
        </is>
      </c>
    </row>
    <row customFormat="1" r="344" s="60">
      <c r="A344" s="64" t="inlineStr">
        <is>
          <t>SPG</t>
        </is>
      </c>
      <c r="B344" s="65" t="inlineStr">
        <is>
          <t>Speed proportional gain</t>
        </is>
      </c>
      <c r="C344" s="65" t="inlineStr">
        <is>
          <t>16#238F = 9103</t>
        </is>
      </c>
      <c r="D344" s="65" t="inlineStr">
        <is>
          <t>16#203D/4</t>
        </is>
      </c>
      <c r="E344" s="65" t="inlineStr">
        <is>
          <t>16#8E/01/68 = 142/01/104</t>
        </is>
      </c>
      <c r="F344" s="66" t="n"/>
      <c r="G344" s="65" t="inlineStr">
        <is>
          <t>Configuration and settings</t>
        </is>
      </c>
      <c r="H344" s="65" t="inlineStr">
        <is>
          <t>R/W</t>
        </is>
      </c>
      <c r="I344" s="65" t="inlineStr">
        <is>
          <t>UINT (Unsigned16)</t>
        </is>
      </c>
      <c r="J344" s="65" t="inlineStr">
        <is>
          <t>1 %</t>
        </is>
      </c>
      <c r="K344" s="65" t="inlineStr">
        <is>
          <t>40 %</t>
        </is>
      </c>
      <c r="L344" s="65" t="inlineStr">
        <is>
          <t>0 % ... 1000 %</t>
        </is>
      </c>
      <c r="M344" s="65" t="inlineStr">
        <is>
          <t>[Speed prop. gain] (SPG)</t>
        </is>
      </c>
      <c r="N344" s="69" t="inlineStr">
        <is>
          <t>[Spd Loop Optimization] (MCL)
[Settings] (SET)</t>
        </is>
      </c>
    </row>
    <row customFormat="1" r="345" s="60">
      <c r="A345" s="64" t="inlineStr">
        <is>
          <t>SIT</t>
        </is>
      </c>
      <c r="B345" s="65" t="inlineStr">
        <is>
          <t>Speed time integral</t>
        </is>
      </c>
      <c r="C345" s="65" t="inlineStr">
        <is>
          <t>16#2390 = 9104</t>
        </is>
      </c>
      <c r="D345" s="65" t="inlineStr">
        <is>
          <t>16#203D/5</t>
        </is>
      </c>
      <c r="E345" s="65" t="inlineStr">
        <is>
          <t>16#8E/01/69 = 142/01/105</t>
        </is>
      </c>
      <c r="F345" s="66" t="n"/>
      <c r="G345" s="65" t="inlineStr">
        <is>
          <t>Configuration and settings</t>
        </is>
      </c>
      <c r="H345" s="65" t="inlineStr">
        <is>
          <t>R/W</t>
        </is>
      </c>
      <c r="I345" s="65" t="inlineStr">
        <is>
          <t>UINT (Unsigned16)</t>
        </is>
      </c>
      <c r="J345" s="65" t="inlineStr">
        <is>
          <t>1 ms</t>
        </is>
      </c>
      <c r="K345" s="65" t="inlineStr">
        <is>
          <t>Refer to programming manual</t>
        </is>
      </c>
      <c r="L345" s="65" t="inlineStr">
        <is>
          <t>1 ms ... 65535 ms</t>
        </is>
      </c>
      <c r="M345" s="65" t="inlineStr">
        <is>
          <t>[Speed time integral] (SIT)</t>
        </is>
      </c>
      <c r="N345" s="69" t="inlineStr">
        <is>
          <t>[Spd Loop Optimization] (MCL)
[Settings] (SET)</t>
        </is>
      </c>
    </row>
    <row customFormat="1" r="346" s="60">
      <c r="A346" s="64" t="inlineStr">
        <is>
          <t>SFC</t>
        </is>
      </c>
      <c r="B346" s="65" t="inlineStr">
        <is>
          <t>K speed loop filter</t>
        </is>
      </c>
      <c r="C346" s="65" t="inlineStr">
        <is>
          <t>16#2391 = 9105</t>
        </is>
      </c>
      <c r="D346" s="65" t="inlineStr">
        <is>
          <t>16#203D/6</t>
        </is>
      </c>
      <c r="E346" s="65" t="inlineStr">
        <is>
          <t>16#8E/01/6A = 142/01/106</t>
        </is>
      </c>
      <c r="F346" s="66" t="n"/>
      <c r="G346" s="65" t="inlineStr">
        <is>
          <t>Configuration and settings</t>
        </is>
      </c>
      <c r="H346" s="65" t="inlineStr">
        <is>
          <t>R/W</t>
        </is>
      </c>
      <c r="I346" s="65" t="inlineStr">
        <is>
          <t>UINT (Unsigned16)</t>
        </is>
      </c>
      <c r="J346" s="65" t="inlineStr">
        <is>
          <t xml:space="preserve">1 </t>
        </is>
      </c>
      <c r="K346" s="65" t="inlineStr">
        <is>
          <t>Refer to programming manual</t>
        </is>
      </c>
      <c r="L346" s="65" t="inlineStr">
        <is>
          <t xml:space="preserve">0  ... 100 </t>
        </is>
      </c>
      <c r="M346" s="65" t="inlineStr">
        <is>
          <t>[K speed loop filter] (SFC)</t>
        </is>
      </c>
      <c r="N346" s="69" t="inlineStr">
        <is>
          <t>[Spd Loop Optimization] (MCL)
[Settings] (SET)</t>
        </is>
      </c>
    </row>
    <row customFormat="1" r="347" s="60">
      <c r="A347" s="64" t="inlineStr">
        <is>
          <t>JACO</t>
        </is>
      </c>
      <c r="B347" s="65" t="inlineStr">
        <is>
          <t>Inertia Coefficient of the application</t>
        </is>
      </c>
      <c r="C347" s="65" t="inlineStr">
        <is>
          <t>16#2398 = 9112</t>
        </is>
      </c>
      <c r="D347" s="65" t="inlineStr">
        <is>
          <t>16#203D/D</t>
        </is>
      </c>
      <c r="E347" s="65" t="inlineStr">
        <is>
          <t>16#8E/01/71 = 142/01/113</t>
        </is>
      </c>
      <c r="F347" s="66" t="n"/>
      <c r="G347" s="65" t="inlineStr">
        <is>
          <t>Configuration and settings</t>
        </is>
      </c>
      <c r="H347" s="65" t="inlineStr">
        <is>
          <t>R/WS</t>
        </is>
      </c>
      <c r="I347" s="65" t="inlineStr">
        <is>
          <t>UINT (Unsigned16)</t>
        </is>
      </c>
      <c r="J347" s="65" t="inlineStr">
        <is>
          <t xml:space="preserve">0.01 </t>
        </is>
      </c>
      <c r="K347" s="65" t="inlineStr">
        <is>
          <t xml:space="preserve">1.00 </t>
        </is>
      </c>
      <c r="L347" s="65" t="inlineStr">
        <is>
          <t xml:space="preserve">0.10  ... 100.00 </t>
        </is>
      </c>
      <c r="M347" s="65" t="inlineStr">
        <is>
          <t>[App. Inertia Coef.] (JACO)</t>
        </is>
      </c>
      <c r="N347" s="69" t="inlineStr">
        <is>
          <t>[Spd Loop Optimization] (MCL)</t>
        </is>
      </c>
    </row>
    <row customFormat="1" r="348" s="60">
      <c r="A348" s="64" t="inlineStr">
        <is>
          <t>SSL</t>
        </is>
      </c>
      <c r="B348" s="65" t="inlineStr">
        <is>
          <t>Speed loop type</t>
        </is>
      </c>
      <c r="C348" s="65" t="inlineStr">
        <is>
          <t>16#2392 = 9106</t>
        </is>
      </c>
      <c r="D348" s="65" t="inlineStr">
        <is>
          <t>16#203D/7</t>
        </is>
      </c>
      <c r="E348" s="65" t="inlineStr">
        <is>
          <t>16#8E/01/6B = 142/01/107</t>
        </is>
      </c>
      <c r="F348" s="67" t="inlineStr">
        <is>
          <t>SSL</t>
        </is>
      </c>
      <c r="G348" s="65" t="inlineStr">
        <is>
          <t>Configuration and settings</t>
        </is>
      </c>
      <c r="H348" s="65" t="inlineStr">
        <is>
          <t>R/WS</t>
        </is>
      </c>
      <c r="I348" s="65" t="inlineStr">
        <is>
          <t>WORD (Enumeration)</t>
        </is>
      </c>
      <c r="J348" s="65" t="inlineStr">
        <is>
          <t>-</t>
        </is>
      </c>
      <c r="K348" s="65" t="inlineStr">
        <is>
          <t>[High performance] HPF</t>
        </is>
      </c>
      <c r="L348" s="66" t="n"/>
      <c r="M348" s="65" t="inlineStr">
        <is>
          <t>[Speed loop type] (SSL)</t>
        </is>
      </c>
      <c r="N348" s="69" t="inlineStr">
        <is>
          <t>[Spd Loop Optimization] (MCL)</t>
        </is>
      </c>
    </row>
    <row customFormat="1" r="349" s="60">
      <c r="A349" s="64" t="inlineStr">
        <is>
          <t>JEST</t>
        </is>
      </c>
      <c r="B349" s="65" t="inlineStr">
        <is>
          <t>Estimated application inertia</t>
        </is>
      </c>
      <c r="C349" s="65" t="inlineStr">
        <is>
          <t>16#2393 = 9107</t>
        </is>
      </c>
      <c r="D349" s="65" t="inlineStr">
        <is>
          <t>16#203D/8</t>
        </is>
      </c>
      <c r="E349" s="65" t="inlineStr">
        <is>
          <t>16#8E/01/6C = 142/01/108</t>
        </is>
      </c>
      <c r="F349" s="66" t="n"/>
      <c r="G349" s="65" t="inlineStr">
        <is>
          <t>Configuration and settings</t>
        </is>
      </c>
      <c r="H349" s="65" t="inlineStr">
        <is>
          <t>R</t>
        </is>
      </c>
      <c r="I349" s="65" t="inlineStr">
        <is>
          <t>UINT (Unsigned16)</t>
        </is>
      </c>
      <c r="J349" s="65" t="inlineStr">
        <is>
          <t>Refer to programming manual</t>
        </is>
      </c>
      <c r="K349" s="66" t="n"/>
      <c r="L349" s="65" t="inlineStr">
        <is>
          <t>0 ... 65535</t>
        </is>
      </c>
      <c r="M349" s="65" t="inlineStr">
        <is>
          <t>[Estim. app. inertia] (JEST)</t>
        </is>
      </c>
      <c r="N349" s="69" t="inlineStr">
        <is>
          <t>[Spd Loop Optimization] (MCL)</t>
        </is>
      </c>
    </row>
    <row customFormat="1" r="350" s="60">
      <c r="A350" s="64" t="inlineStr">
        <is>
          <t>JAPL</t>
        </is>
      </c>
      <c r="B350" s="65" t="inlineStr">
        <is>
          <t>Application Inertia</t>
        </is>
      </c>
      <c r="C350" s="65" t="inlineStr">
        <is>
          <t>16#2394 = 9108</t>
        </is>
      </c>
      <c r="D350" s="65" t="inlineStr">
        <is>
          <t>16#203D/9</t>
        </is>
      </c>
      <c r="E350" s="65" t="inlineStr">
        <is>
          <t>16#8E/01/6D = 142/01/109</t>
        </is>
      </c>
      <c r="F350" s="66" t="n"/>
      <c r="G350" s="65" t="inlineStr">
        <is>
          <t>Configuration and settings</t>
        </is>
      </c>
      <c r="H350" s="65" t="inlineStr">
        <is>
          <t>R/WS</t>
        </is>
      </c>
      <c r="I350" s="65" t="inlineStr">
        <is>
          <t>UINT (Unsigned16)</t>
        </is>
      </c>
      <c r="J350" s="65" t="inlineStr">
        <is>
          <t>Refer to programming manual</t>
        </is>
      </c>
      <c r="K350" s="65" t="inlineStr">
        <is>
          <t>0</t>
        </is>
      </c>
      <c r="L350" s="65" t="inlineStr">
        <is>
          <t>0 ... 65535</t>
        </is>
      </c>
      <c r="M350" s="65" t="inlineStr">
        <is>
          <t>[Application Inertia] (JAPL)</t>
        </is>
      </c>
      <c r="N350" s="69" t="inlineStr">
        <is>
          <t>[Spd Loop Optimization] (MCL)</t>
        </is>
      </c>
    </row>
    <row customFormat="1" r="351" s="60">
      <c r="A351" s="64" t="inlineStr">
        <is>
          <t>JMU2</t>
        </is>
      </c>
      <c r="B351" s="65" t="inlineStr">
        <is>
          <t>Inertia Multiplying Coefficient</t>
        </is>
      </c>
      <c r="C351" s="65" t="inlineStr">
        <is>
          <t>16#239F = 9119</t>
        </is>
      </c>
      <c r="D351" s="65" t="inlineStr">
        <is>
          <t>16#203D/14</t>
        </is>
      </c>
      <c r="E351" s="65" t="inlineStr">
        <is>
          <t>16#8E/01/78 = 142/01/120</t>
        </is>
      </c>
      <c r="F351" s="67" t="inlineStr">
        <is>
          <t>JMUL</t>
        </is>
      </c>
      <c r="G351" s="65" t="inlineStr">
        <is>
          <t>Configuration and settings</t>
        </is>
      </c>
      <c r="H351" s="65" t="inlineStr">
        <is>
          <t>R</t>
        </is>
      </c>
      <c r="I351" s="65" t="inlineStr">
        <is>
          <t>WORD (Enumeration)</t>
        </is>
      </c>
      <c r="J351" s="65" t="inlineStr">
        <is>
          <t>-</t>
        </is>
      </c>
      <c r="K351" s="66" t="n"/>
      <c r="L351" s="66" t="n"/>
      <c r="M351" s="65" t="inlineStr">
        <is>
          <t>[Inertia Mult. Coef.] (JMU2)</t>
        </is>
      </c>
      <c r="N351" s="69" t="inlineStr">
        <is>
          <t>[Spd Loop Optimization] (MCL)</t>
        </is>
      </c>
    </row>
    <row customFormat="1" r="352" s="60">
      <c r="A352" s="64" t="inlineStr">
        <is>
          <t>FFP</t>
        </is>
      </c>
      <c r="B352" s="65" t="inlineStr">
        <is>
          <t>Feed forward value</t>
        </is>
      </c>
      <c r="C352" s="65" t="inlineStr">
        <is>
          <t>16#2396 = 9110</t>
        </is>
      </c>
      <c r="D352" s="65" t="inlineStr">
        <is>
          <t>16#203D/B</t>
        </is>
      </c>
      <c r="E352" s="65" t="inlineStr">
        <is>
          <t>16#8E/01/6F = 142/01/111</t>
        </is>
      </c>
      <c r="F352" s="66" t="n"/>
      <c r="G352" s="65" t="inlineStr">
        <is>
          <t>Configuration and settings</t>
        </is>
      </c>
      <c r="H352" s="65" t="inlineStr">
        <is>
          <t>R/W</t>
        </is>
      </c>
      <c r="I352" s="65" t="inlineStr">
        <is>
          <t>UINT (Unsigned16)</t>
        </is>
      </c>
      <c r="J352" s="65" t="inlineStr">
        <is>
          <t>1 %</t>
        </is>
      </c>
      <c r="K352" s="65" t="inlineStr">
        <is>
          <t>0 %</t>
        </is>
      </c>
      <c r="L352" s="65" t="inlineStr">
        <is>
          <t>0 % ... 200 %</t>
        </is>
      </c>
      <c r="M352" s="65" t="inlineStr">
        <is>
          <t>[Feed forward] (FFP)</t>
        </is>
      </c>
      <c r="N352" s="69" t="inlineStr">
        <is>
          <t>[Spd Loop Optimization] (MCL)</t>
        </is>
      </c>
    </row>
    <row customFormat="1" r="353" s="60">
      <c r="A353" s="64" t="inlineStr">
        <is>
          <t>FFV</t>
        </is>
      </c>
      <c r="B353" s="65" t="inlineStr">
        <is>
          <t>Feed forward bandwidth</t>
        </is>
      </c>
      <c r="C353" s="65" t="inlineStr">
        <is>
          <t>16#2397 = 9111</t>
        </is>
      </c>
      <c r="D353" s="65" t="inlineStr">
        <is>
          <t>16#203D/C</t>
        </is>
      </c>
      <c r="E353" s="65" t="inlineStr">
        <is>
          <t>16#8E/01/70 = 142/01/112</t>
        </is>
      </c>
      <c r="F353" s="66" t="n"/>
      <c r="G353" s="65" t="inlineStr">
        <is>
          <t>Configuration and settings</t>
        </is>
      </c>
      <c r="H353" s="65" t="inlineStr">
        <is>
          <t>R/W</t>
        </is>
      </c>
      <c r="I353" s="65" t="inlineStr">
        <is>
          <t>UINT (Unsigned16)</t>
        </is>
      </c>
      <c r="J353" s="65" t="inlineStr">
        <is>
          <t>1 %</t>
        </is>
      </c>
      <c r="K353" s="65" t="inlineStr">
        <is>
          <t>100 %</t>
        </is>
      </c>
      <c r="L353" s="65" t="inlineStr">
        <is>
          <t>20 % ... 500 %</t>
        </is>
      </c>
      <c r="M353" s="65" t="inlineStr">
        <is>
          <t>[FeedFwd Bandwidth] (FFV)</t>
        </is>
      </c>
      <c r="N353" s="69" t="inlineStr">
        <is>
          <t>[Spd Loop Optimization] (MCL)</t>
        </is>
      </c>
    </row>
    <row customFormat="1" r="354" s="60">
      <c r="A354" s="64" t="inlineStr">
        <is>
          <t>FFH</t>
        </is>
      </c>
      <c r="B354" s="65" t="inlineStr">
        <is>
          <t>Filter time of the estimated speed</t>
        </is>
      </c>
      <c r="C354" s="65" t="inlineStr">
        <is>
          <t>16#239B = 9115</t>
        </is>
      </c>
      <c r="D354" s="65" t="inlineStr">
        <is>
          <t>16#203D/10</t>
        </is>
      </c>
      <c r="E354" s="65" t="inlineStr">
        <is>
          <t>16#8E/01/74 = 142/01/116</t>
        </is>
      </c>
      <c r="F354" s="66" t="n"/>
      <c r="G354" s="65" t="inlineStr">
        <is>
          <t>Configuration and settings</t>
        </is>
      </c>
      <c r="H354" s="65" t="inlineStr">
        <is>
          <t>R/WS</t>
        </is>
      </c>
      <c r="I354" s="65" t="inlineStr">
        <is>
          <t>UINT (Unsigned16)</t>
        </is>
      </c>
      <c r="J354" s="65" t="inlineStr">
        <is>
          <t>0.1 ms</t>
        </is>
      </c>
      <c r="K354" s="65" t="inlineStr">
        <is>
          <t>Refer to programming manual</t>
        </is>
      </c>
      <c r="L354" s="65" t="inlineStr">
        <is>
          <t>0.0 ms ... 100.0 ms</t>
        </is>
      </c>
      <c r="M354" s="65" t="inlineStr">
        <is>
          <t>[Spd est. filter time] (FFH)</t>
        </is>
      </c>
      <c r="N354" s="69" t="inlineStr">
        <is>
          <t>[Spd Loop Optimization] (MCL)</t>
        </is>
      </c>
    </row>
    <row customFormat="1" r="355" s="60">
      <c r="A355" s="64" t="inlineStr">
        <is>
          <t>CRTF</t>
        </is>
      </c>
      <c r="B355" s="65" t="inlineStr">
        <is>
          <t>Filter time of the current</t>
        </is>
      </c>
      <c r="C355" s="65" t="inlineStr">
        <is>
          <t>16#239C = 9116</t>
        </is>
      </c>
      <c r="D355" s="65" t="inlineStr">
        <is>
          <t>16#203D/11</t>
        </is>
      </c>
      <c r="E355" s="65" t="inlineStr">
        <is>
          <t>16#8E/01/75 = 142/01/117</t>
        </is>
      </c>
      <c r="F355" s="66" t="n"/>
      <c r="G355" s="65" t="inlineStr">
        <is>
          <t>Configuration and settings</t>
        </is>
      </c>
      <c r="H355" s="65" t="inlineStr">
        <is>
          <t>R/WS</t>
        </is>
      </c>
      <c r="I355" s="65" t="inlineStr">
        <is>
          <t>UINT (Unsigned16)</t>
        </is>
      </c>
      <c r="J355" s="65" t="inlineStr">
        <is>
          <t>0.1 ms</t>
        </is>
      </c>
      <c r="K355" s="65" t="inlineStr">
        <is>
          <t>0.0 ms</t>
        </is>
      </c>
      <c r="L355" s="65" t="inlineStr">
        <is>
          <t>0.0 ms ... 100.0 ms</t>
        </is>
      </c>
      <c r="M355" s="65" t="inlineStr">
        <is>
          <t>[Current Filter Time] (CRTF)</t>
        </is>
      </c>
      <c r="N355" s="69" t="inlineStr">
        <is>
          <t>[data] (MTD)</t>
        </is>
      </c>
    </row>
    <row customFormat="1" r="356" s="60">
      <c r="A356" s="64" t="inlineStr">
        <is>
          <t>NFA</t>
        </is>
      </c>
      <c r="B356" s="65" t="inlineStr">
        <is>
          <t>Notch Filter Activation</t>
        </is>
      </c>
      <c r="C356" s="65" t="inlineStr">
        <is>
          <t>16#23A0 = 9120</t>
        </is>
      </c>
      <c r="D356" s="65" t="inlineStr">
        <is>
          <t>16#203D/15</t>
        </is>
      </c>
      <c r="E356" s="65" t="inlineStr">
        <is>
          <t>16#8E/01/79 = 142/01/121</t>
        </is>
      </c>
      <c r="F356" s="67" t="inlineStr">
        <is>
          <t>NFL</t>
        </is>
      </c>
      <c r="G356" s="65" t="inlineStr">
        <is>
          <t>Configuration and settings</t>
        </is>
      </c>
      <c r="H356" s="65" t="inlineStr">
        <is>
          <t>R/WS</t>
        </is>
      </c>
      <c r="I356" s="65" t="inlineStr">
        <is>
          <t>WORD (Enumeration)</t>
        </is>
      </c>
      <c r="J356" s="65" t="inlineStr">
        <is>
          <t>-</t>
        </is>
      </c>
      <c r="K356" s="65" t="inlineStr">
        <is>
          <t>[No] NO</t>
        </is>
      </c>
      <c r="L356" s="66" t="n"/>
      <c r="M356" s="65" t="inlineStr">
        <is>
          <t>[Notch Filter Activation] (NFA)</t>
        </is>
      </c>
      <c r="N356" s="69" t="inlineStr">
        <is>
          <t>[Spd Loop Optimization] (MCL)</t>
        </is>
      </c>
    </row>
    <row customFormat="1" r="357" s="60">
      <c r="A357" s="64" t="inlineStr">
        <is>
          <t>NFF1</t>
        </is>
      </c>
      <c r="B357" s="65" t="inlineStr">
        <is>
          <t>Notch Filter 1 - Frequency</t>
        </is>
      </c>
      <c r="C357" s="65" t="inlineStr">
        <is>
          <t>16#23A1 = 9121</t>
        </is>
      </c>
      <c r="D357" s="65" t="inlineStr">
        <is>
          <t>16#203D/16</t>
        </is>
      </c>
      <c r="E357" s="65" t="inlineStr">
        <is>
          <t>16#8E/01/7A = 142/01/122</t>
        </is>
      </c>
      <c r="F357" s="66" t="n"/>
      <c r="G357" s="65" t="inlineStr">
        <is>
          <t>Configuration and settings</t>
        </is>
      </c>
      <c r="H357" s="65" t="inlineStr">
        <is>
          <t>R/WS</t>
        </is>
      </c>
      <c r="I357" s="65" t="inlineStr">
        <is>
          <t>UINT (Unsigned16)</t>
        </is>
      </c>
      <c r="J357" s="65" t="inlineStr">
        <is>
          <t>0.1 Hz</t>
        </is>
      </c>
      <c r="K357" s="65" t="inlineStr">
        <is>
          <t>15.0 Hz</t>
        </is>
      </c>
      <c r="L357" s="65" t="inlineStr">
        <is>
          <t>10.0 Hz ... 150.0 Hz</t>
        </is>
      </c>
      <c r="M357" s="65" t="inlineStr">
        <is>
          <t>[Notch Filter Freq 1] (NFF1)</t>
        </is>
      </c>
      <c r="N357" s="69" t="inlineStr">
        <is>
          <t>[Spd Loop Optimization] (MCL)</t>
        </is>
      </c>
    </row>
    <row customFormat="1" r="358" s="60">
      <c r="A358" s="64" t="inlineStr">
        <is>
          <t>NFB1</t>
        </is>
      </c>
      <c r="B358" s="65" t="inlineStr">
        <is>
          <t>Notch Filter 1 - Bandwidth</t>
        </is>
      </c>
      <c r="C358" s="65" t="inlineStr">
        <is>
          <t>16#23A2 = 9122</t>
        </is>
      </c>
      <c r="D358" s="65" t="inlineStr">
        <is>
          <t>16#203D/17</t>
        </is>
      </c>
      <c r="E358" s="65" t="inlineStr">
        <is>
          <t>16#8E/01/7B = 142/01/123</t>
        </is>
      </c>
      <c r="F358" s="66" t="n"/>
      <c r="G358" s="65" t="inlineStr">
        <is>
          <t>Configuration and settings</t>
        </is>
      </c>
      <c r="H358" s="65" t="inlineStr">
        <is>
          <t>R/WS</t>
        </is>
      </c>
      <c r="I358" s="65" t="inlineStr">
        <is>
          <t>UINT (Unsigned16)</t>
        </is>
      </c>
      <c r="J358" s="65" t="inlineStr">
        <is>
          <t>1 %</t>
        </is>
      </c>
      <c r="K358" s="65" t="inlineStr">
        <is>
          <t>100 %</t>
        </is>
      </c>
      <c r="L358" s="65" t="inlineStr">
        <is>
          <t>10 % ... 400 %</t>
        </is>
      </c>
      <c r="M358" s="65" t="inlineStr">
        <is>
          <t>[Notch Filter Bdw 1] (NFB1)</t>
        </is>
      </c>
      <c r="N358" s="69" t="inlineStr">
        <is>
          <t>[Spd Loop Optimization] (MCL)</t>
        </is>
      </c>
    </row>
    <row customFormat="1" r="359" s="60">
      <c r="A359" s="64" t="inlineStr">
        <is>
          <t>NFD1</t>
        </is>
      </c>
      <c r="B359" s="65" t="inlineStr">
        <is>
          <t>Notch Filter 1 - Depth</t>
        </is>
      </c>
      <c r="C359" s="65" t="inlineStr">
        <is>
          <t>16#23A3 = 9123</t>
        </is>
      </c>
      <c r="D359" s="65" t="inlineStr">
        <is>
          <t>16#203D/18</t>
        </is>
      </c>
      <c r="E359" s="65" t="inlineStr">
        <is>
          <t>16#8E/01/7C = 142/01/124</t>
        </is>
      </c>
      <c r="F359" s="66" t="n"/>
      <c r="G359" s="65" t="inlineStr">
        <is>
          <t>Configuration and settings</t>
        </is>
      </c>
      <c r="H359" s="65" t="inlineStr">
        <is>
          <t>R/WS</t>
        </is>
      </c>
      <c r="I359" s="65" t="inlineStr">
        <is>
          <t>UINT (Unsigned16)</t>
        </is>
      </c>
      <c r="J359" s="65" t="inlineStr">
        <is>
          <t>1 %</t>
        </is>
      </c>
      <c r="K359" s="65" t="inlineStr">
        <is>
          <t>10 %</t>
        </is>
      </c>
      <c r="L359" s="65" t="inlineStr">
        <is>
          <t>0 % ... 99 %</t>
        </is>
      </c>
      <c r="M359" s="65" t="inlineStr">
        <is>
          <t>[Notch Filter Depth 1] (NFD1)</t>
        </is>
      </c>
      <c r="N359" s="69" t="inlineStr">
        <is>
          <t>[Spd Loop Optimization] (MCL)</t>
        </is>
      </c>
    </row>
    <row customFormat="1" r="360" s="60">
      <c r="A360" s="64" t="inlineStr">
        <is>
          <t>NFF2</t>
        </is>
      </c>
      <c r="B360" s="65" t="inlineStr">
        <is>
          <t>Notch Filter 2 - Frequency</t>
        </is>
      </c>
      <c r="C360" s="65" t="inlineStr">
        <is>
          <t>16#23A4 = 9124</t>
        </is>
      </c>
      <c r="D360" s="65" t="inlineStr">
        <is>
          <t>16#203D/19</t>
        </is>
      </c>
      <c r="E360" s="65" t="inlineStr">
        <is>
          <t>16#8E/01/7D = 142/01/125</t>
        </is>
      </c>
      <c r="F360" s="66" t="n"/>
      <c r="G360" s="65" t="inlineStr">
        <is>
          <t>Configuration and settings</t>
        </is>
      </c>
      <c r="H360" s="65" t="inlineStr">
        <is>
          <t>R/WS</t>
        </is>
      </c>
      <c r="I360" s="65" t="inlineStr">
        <is>
          <t>UINT (Unsigned16)</t>
        </is>
      </c>
      <c r="J360" s="65" t="inlineStr">
        <is>
          <t>0.1 Hz</t>
        </is>
      </c>
      <c r="K360" s="65" t="inlineStr">
        <is>
          <t>85.0 Hz</t>
        </is>
      </c>
      <c r="L360" s="65" t="inlineStr">
        <is>
          <t>10.0 Hz ... 150.0 Hz</t>
        </is>
      </c>
      <c r="M360" s="65" t="inlineStr">
        <is>
          <t>[Notch Filter Freq 2] (NFF2)</t>
        </is>
      </c>
      <c r="N360" s="69" t="inlineStr">
        <is>
          <t>[Spd Loop Optimization] (MCL)</t>
        </is>
      </c>
    </row>
    <row customFormat="1" r="361" s="60">
      <c r="A361" s="64" t="inlineStr">
        <is>
          <t>NFB2</t>
        </is>
      </c>
      <c r="B361" s="65" t="inlineStr">
        <is>
          <t>Notch Filter 2 - Bandwidth</t>
        </is>
      </c>
      <c r="C361" s="65" t="inlineStr">
        <is>
          <t>16#23A5 = 9125</t>
        </is>
      </c>
      <c r="D361" s="65" t="inlineStr">
        <is>
          <t>16#203D/1A</t>
        </is>
      </c>
      <c r="E361" s="65" t="inlineStr">
        <is>
          <t>16#8E/01/7E = 142/01/126</t>
        </is>
      </c>
      <c r="F361" s="66" t="n"/>
      <c r="G361" s="65" t="inlineStr">
        <is>
          <t>Configuration and settings</t>
        </is>
      </c>
      <c r="H361" s="65" t="inlineStr">
        <is>
          <t>R/WS</t>
        </is>
      </c>
      <c r="I361" s="65" t="inlineStr">
        <is>
          <t>UINT (Unsigned16)</t>
        </is>
      </c>
      <c r="J361" s="65" t="inlineStr">
        <is>
          <t>1 %</t>
        </is>
      </c>
      <c r="K361" s="65" t="inlineStr">
        <is>
          <t>100 %</t>
        </is>
      </c>
      <c r="L361" s="65" t="inlineStr">
        <is>
          <t>10 % ... 400 %</t>
        </is>
      </c>
      <c r="M361" s="65" t="inlineStr">
        <is>
          <t>[Notch Filter Bdw 2] (NFB2)</t>
        </is>
      </c>
      <c r="N361" s="69" t="inlineStr">
        <is>
          <t>[Spd Loop Optimization] (MCL)</t>
        </is>
      </c>
    </row>
    <row customFormat="1" r="362" s="60">
      <c r="A362" s="64" t="inlineStr">
        <is>
          <t>NFD2</t>
        </is>
      </c>
      <c r="B362" s="65" t="inlineStr">
        <is>
          <t>Notch Filter 2 - Depth</t>
        </is>
      </c>
      <c r="C362" s="65" t="inlineStr">
        <is>
          <t>16#23A6 = 9126</t>
        </is>
      </c>
      <c r="D362" s="65" t="inlineStr">
        <is>
          <t>16#203D/1B</t>
        </is>
      </c>
      <c r="E362" s="65" t="inlineStr">
        <is>
          <t>16#8E/01/7F = 142/01/127</t>
        </is>
      </c>
      <c r="F362" s="66" t="n"/>
      <c r="G362" s="65" t="inlineStr">
        <is>
          <t>Configuration and settings</t>
        </is>
      </c>
      <c r="H362" s="65" t="inlineStr">
        <is>
          <t>R/WS</t>
        </is>
      </c>
      <c r="I362" s="65" t="inlineStr">
        <is>
          <t>UINT (Unsigned16)</t>
        </is>
      </c>
      <c r="J362" s="65" t="inlineStr">
        <is>
          <t>1 %</t>
        </is>
      </c>
      <c r="K362" s="65" t="inlineStr">
        <is>
          <t>25 %</t>
        </is>
      </c>
      <c r="L362" s="65" t="inlineStr">
        <is>
          <t>0 % ... 99 %</t>
        </is>
      </c>
      <c r="M362" s="65" t="inlineStr">
        <is>
          <t>[Notch Filter Depth 2] (NFD2)</t>
        </is>
      </c>
      <c r="N362" s="69" t="inlineStr">
        <is>
          <t>[Spd Loop Optimization] (MCL)</t>
        </is>
      </c>
    </row>
    <row customFormat="1" r="363" s="60">
      <c r="A363" s="64" t="inlineStr">
        <is>
          <t>CTD</t>
        </is>
      </c>
      <c r="B363" s="65" t="inlineStr">
        <is>
          <t>High current threshold</t>
        </is>
      </c>
      <c r="C363" s="65" t="inlineStr">
        <is>
          <t>16#2AF9 = 11001</t>
        </is>
      </c>
      <c r="D363" s="65" t="inlineStr">
        <is>
          <t>16#2050/2</t>
        </is>
      </c>
      <c r="E363" s="65" t="inlineStr">
        <is>
          <t>16#98/01/02 = 152/01/02</t>
        </is>
      </c>
      <c r="F363" s="66" t="n"/>
      <c r="G363" s="65" t="inlineStr">
        <is>
          <t>Configuration and settings</t>
        </is>
      </c>
      <c r="H363" s="65" t="inlineStr">
        <is>
          <t>R/W</t>
        </is>
      </c>
      <c r="I363" s="65" t="inlineStr">
        <is>
          <t>UINT (Unsigned16)</t>
        </is>
      </c>
      <c r="J363" s="65" t="inlineStr">
        <is>
          <t>Refer to programming manual</t>
        </is>
      </c>
      <c r="K363" s="65" t="inlineStr">
        <is>
          <t>Refer to programming manual</t>
        </is>
      </c>
      <c r="L363" s="65" t="inlineStr">
        <is>
          <t>0 ... 65535</t>
        </is>
      </c>
      <c r="M363" s="65" t="inlineStr">
        <is>
          <t>[High Current Thd] (CTD)</t>
        </is>
      </c>
      <c r="N363" s="69" t="inlineStr">
        <is>
          <t>[Threshold reached] (THRE)
[Settings] (SET)</t>
        </is>
      </c>
    </row>
    <row customFormat="1" r="364" s="60">
      <c r="A364" s="64" t="inlineStr">
        <is>
          <t>TTH</t>
        </is>
      </c>
      <c r="B364" s="65" t="inlineStr">
        <is>
          <t>High torque threshold</t>
        </is>
      </c>
      <c r="C364" s="65" t="inlineStr">
        <is>
          <t>16#2B08 = 11016</t>
        </is>
      </c>
      <c r="D364" s="65" t="inlineStr">
        <is>
          <t>16#2050/11</t>
        </is>
      </c>
      <c r="E364" s="65" t="inlineStr">
        <is>
          <t>16#98/01/11 = 152/01/17</t>
        </is>
      </c>
      <c r="F364" s="66" t="n"/>
      <c r="G364" s="65" t="inlineStr">
        <is>
          <t>Configuration and settings</t>
        </is>
      </c>
      <c r="H364" s="65" t="inlineStr">
        <is>
          <t>R/W</t>
        </is>
      </c>
      <c r="I364" s="65" t="inlineStr">
        <is>
          <t>INT (Signed16)</t>
        </is>
      </c>
      <c r="J364" s="65" t="inlineStr">
        <is>
          <t>1 %</t>
        </is>
      </c>
      <c r="K364" s="65" t="inlineStr">
        <is>
          <t>100 %</t>
        </is>
      </c>
      <c r="L364" s="65" t="inlineStr">
        <is>
          <t>-300 % ... 300 %</t>
        </is>
      </c>
      <c r="M364" s="65" t="inlineStr">
        <is>
          <t>[High torque thd.] (TTH)</t>
        </is>
      </c>
      <c r="N364" s="69" t="inlineStr">
        <is>
          <t>[Threshold reached] (THRE)
[Settings] (SET)</t>
        </is>
      </c>
    </row>
    <row customFormat="1" r="365" s="60">
      <c r="A365" s="64" t="inlineStr">
        <is>
          <t>TTL</t>
        </is>
      </c>
      <c r="B365" s="65" t="inlineStr">
        <is>
          <t>Low torque threshold</t>
        </is>
      </c>
      <c r="C365" s="65" t="inlineStr">
        <is>
          <t>16#2B07 = 11015</t>
        </is>
      </c>
      <c r="D365" s="65" t="inlineStr">
        <is>
          <t>16#2050/10</t>
        </is>
      </c>
      <c r="E365" s="65" t="inlineStr">
        <is>
          <t>16#98/01/10 = 152/01/16</t>
        </is>
      </c>
      <c r="F365" s="66" t="n"/>
      <c r="G365" s="65" t="inlineStr">
        <is>
          <t>Configuration and settings</t>
        </is>
      </c>
      <c r="H365" s="65" t="inlineStr">
        <is>
          <t>R/W</t>
        </is>
      </c>
      <c r="I365" s="65" t="inlineStr">
        <is>
          <t>INT (Signed16)</t>
        </is>
      </c>
      <c r="J365" s="65" t="inlineStr">
        <is>
          <t>1 %</t>
        </is>
      </c>
      <c r="K365" s="65" t="inlineStr">
        <is>
          <t>50 %</t>
        </is>
      </c>
      <c r="L365" s="65" t="inlineStr">
        <is>
          <t>-300 % ... 300 %</t>
        </is>
      </c>
      <c r="M365" s="65" t="inlineStr">
        <is>
          <t>[Low torque thd.] (TTL)</t>
        </is>
      </c>
      <c r="N365" s="69" t="inlineStr">
        <is>
          <t>[Threshold reached] (THRE)
[Settings] (SET)</t>
        </is>
      </c>
    </row>
    <row customFormat="1" r="366" s="60">
      <c r="A366" s="64" t="inlineStr">
        <is>
          <t>FQL</t>
        </is>
      </c>
      <c r="B366" s="65" t="inlineStr">
        <is>
          <t>Pulse warning threshold</t>
        </is>
      </c>
      <c r="C366" s="65" t="inlineStr">
        <is>
          <t>16#3911 = 14609</t>
        </is>
      </c>
      <c r="D366" s="65" t="inlineStr">
        <is>
          <t>16#2074/A</t>
        </is>
      </c>
      <c r="E366" s="65" t="inlineStr">
        <is>
          <t>16#AA/01/0A = 170/01/10</t>
        </is>
      </c>
      <c r="F366" s="66" t="n"/>
      <c r="G366" s="65" t="inlineStr">
        <is>
          <t>Configuration and settings</t>
        </is>
      </c>
      <c r="H366" s="65" t="inlineStr">
        <is>
          <t>R/WS</t>
        </is>
      </c>
      <c r="I366" s="65" t="inlineStr">
        <is>
          <t>UINT (Unsigned16)</t>
        </is>
      </c>
      <c r="J366" s="65" t="inlineStr">
        <is>
          <t>1 Hz</t>
        </is>
      </c>
      <c r="K366" s="65" t="inlineStr">
        <is>
          <t>0 Hz</t>
        </is>
      </c>
      <c r="L366" s="65" t="inlineStr">
        <is>
          <t>0 Hz ... 30000 Hz</t>
        </is>
      </c>
      <c r="M366" s="65" t="inlineStr">
        <is>
          <t>[Pulse warning thd.] (FQL)</t>
        </is>
      </c>
      <c r="N366" s="69" t="inlineStr">
        <is>
          <t>[Frequency meter] (FQF)</t>
        </is>
      </c>
    </row>
    <row customFormat="1" r="367" s="60">
      <c r="A367" s="64" t="inlineStr">
        <is>
          <t>FTD</t>
        </is>
      </c>
      <c r="B367" s="65" t="inlineStr">
        <is>
          <t>Motor frequency threshold</t>
        </is>
      </c>
      <c r="C367" s="65" t="inlineStr">
        <is>
          <t>16#2AFB = 11003</t>
        </is>
      </c>
      <c r="D367" s="65" t="inlineStr">
        <is>
          <t>16#2050/4</t>
        </is>
      </c>
      <c r="E367" s="65" t="inlineStr">
        <is>
          <t>16#98/01/04 = 152/01/04</t>
        </is>
      </c>
      <c r="F367" s="66" t="n"/>
      <c r="G367" s="65" t="inlineStr">
        <is>
          <t>Configuration and settings</t>
        </is>
      </c>
      <c r="H367" s="65" t="inlineStr">
        <is>
          <t>R/W</t>
        </is>
      </c>
      <c r="I367" s="65" t="inlineStr">
        <is>
          <t>UINT (Unsigned16)</t>
        </is>
      </c>
      <c r="J367" s="65" t="inlineStr">
        <is>
          <t>0.1 Hz</t>
        </is>
      </c>
      <c r="K367" s="65" t="inlineStr">
        <is>
          <t>Refer to programming manual</t>
        </is>
      </c>
      <c r="L367" s="65" t="inlineStr">
        <is>
          <t>0.0 Hz ... 300.0 Hz</t>
        </is>
      </c>
      <c r="M367" s="65" t="inlineStr">
        <is>
          <t>[Motor Freq Thd] (FTD)</t>
        </is>
      </c>
      <c r="N367" s="69" t="inlineStr">
        <is>
          <t>[Threshold reached] (THRE)
[Settings] (SET)</t>
        </is>
      </c>
    </row>
    <row customFormat="1" r="368" s="60">
      <c r="A368" s="64" t="inlineStr">
        <is>
          <t>F2D</t>
        </is>
      </c>
      <c r="B368" s="65" t="inlineStr">
        <is>
          <t>Frequency threshold 2</t>
        </is>
      </c>
      <c r="C368" s="65" t="inlineStr">
        <is>
          <t>16#2AFC = 11004</t>
        </is>
      </c>
      <c r="D368" s="65" t="inlineStr">
        <is>
          <t>16#2050/5</t>
        </is>
      </c>
      <c r="E368" s="65" t="inlineStr">
        <is>
          <t>16#98/01/05 = 152/01/05</t>
        </is>
      </c>
      <c r="F368" s="66" t="n"/>
      <c r="G368" s="65" t="inlineStr">
        <is>
          <t>Configuration and settings</t>
        </is>
      </c>
      <c r="H368" s="65" t="inlineStr">
        <is>
          <t>R/W</t>
        </is>
      </c>
      <c r="I368" s="65" t="inlineStr">
        <is>
          <t>UINT (Unsigned16)</t>
        </is>
      </c>
      <c r="J368" s="65" t="inlineStr">
        <is>
          <t>0.1 Hz</t>
        </is>
      </c>
      <c r="K368" s="65" t="inlineStr">
        <is>
          <t>Refer to programming manual</t>
        </is>
      </c>
      <c r="L368" s="65" t="inlineStr">
        <is>
          <t>0.0 Hz ... 300.0 Hz</t>
        </is>
      </c>
      <c r="M368" s="65" t="inlineStr">
        <is>
          <t>[Freq. threshold 2] (F2D)</t>
        </is>
      </c>
      <c r="N368" s="69" t="inlineStr">
        <is>
          <t>[Threshold reached] (THRE)
[Settings] (SET)</t>
        </is>
      </c>
    </row>
    <row customFormat="1" r="369" s="60">
      <c r="A369" s="64" t="inlineStr">
        <is>
          <t>JF2</t>
        </is>
      </c>
      <c r="B369" s="65" t="inlineStr">
        <is>
          <t>Skip frequency 2</t>
        </is>
      </c>
      <c r="C369" s="65" t="inlineStr">
        <is>
          <t>16#2C26 = 11302</t>
        </is>
      </c>
      <c r="D369" s="65" t="inlineStr">
        <is>
          <t>16#2053/3</t>
        </is>
      </c>
      <c r="E369" s="65" t="inlineStr">
        <is>
          <t>16#99/01/67 = 153/01/103</t>
        </is>
      </c>
      <c r="F369" s="66" t="n"/>
      <c r="G369" s="65" t="inlineStr">
        <is>
          <t>Configuration and settings</t>
        </is>
      </c>
      <c r="H369" s="65" t="inlineStr">
        <is>
          <t>R/W</t>
        </is>
      </c>
      <c r="I369" s="65" t="inlineStr">
        <is>
          <t>UINT (Unsigned16)</t>
        </is>
      </c>
      <c r="J369" s="65" t="inlineStr">
        <is>
          <t>0.1 Hz</t>
        </is>
      </c>
      <c r="K369" s="65" t="inlineStr">
        <is>
          <t>0.0 Hz</t>
        </is>
      </c>
      <c r="L369" s="65" t="inlineStr">
        <is>
          <t>0.0 Hz ... 300.0 Hz</t>
        </is>
      </c>
      <c r="M369" s="65" t="inlineStr">
        <is>
          <t>[Skip Frequency 2] (JF2)</t>
        </is>
      </c>
      <c r="N369" s="69" t="inlineStr">
        <is>
          <t>[Jump frequency] (JUF)
[Settings] (SET)</t>
        </is>
      </c>
    </row>
    <row customFormat="1" r="370" s="60">
      <c r="A370" s="64" t="inlineStr">
        <is>
          <t>JPF</t>
        </is>
      </c>
      <c r="B370" s="65" t="inlineStr">
        <is>
          <t>Skip frequency</t>
        </is>
      </c>
      <c r="C370" s="65" t="inlineStr">
        <is>
          <t>16#2C25 = 11301</t>
        </is>
      </c>
      <c r="D370" s="65" t="inlineStr">
        <is>
          <t>16#2053/2</t>
        </is>
      </c>
      <c r="E370" s="65" t="inlineStr">
        <is>
          <t>16#99/01/66 = 153/01/102</t>
        </is>
      </c>
      <c r="F370" s="66" t="n"/>
      <c r="G370" s="65" t="inlineStr">
        <is>
          <t>Configuration and settings</t>
        </is>
      </c>
      <c r="H370" s="65" t="inlineStr">
        <is>
          <t>R/W</t>
        </is>
      </c>
      <c r="I370" s="65" t="inlineStr">
        <is>
          <t>UINT (Unsigned16)</t>
        </is>
      </c>
      <c r="J370" s="65" t="inlineStr">
        <is>
          <t>0.1 Hz</t>
        </is>
      </c>
      <c r="K370" s="65" t="inlineStr">
        <is>
          <t>0.0 Hz</t>
        </is>
      </c>
      <c r="L370" s="65" t="inlineStr">
        <is>
          <t>0.0 Hz ... 300.0 Hz</t>
        </is>
      </c>
      <c r="M370" s="65" t="inlineStr">
        <is>
          <t>[Skip Frequency] (JPF)</t>
        </is>
      </c>
      <c r="N370" s="69" t="inlineStr">
        <is>
          <t>[Jump frequency] (JUF)
[Settings] (SET)</t>
        </is>
      </c>
    </row>
    <row customFormat="1" r="371" s="60">
      <c r="A371" s="64" t="inlineStr">
        <is>
          <t>JFH</t>
        </is>
      </c>
      <c r="B371" s="65" t="inlineStr">
        <is>
          <t>Skip Freq. Hysteresis</t>
        </is>
      </c>
      <c r="C371" s="65" t="inlineStr">
        <is>
          <t>16#2C2F = 11311</t>
        </is>
      </c>
      <c r="D371" s="65" t="inlineStr">
        <is>
          <t>16#2053/C</t>
        </is>
      </c>
      <c r="E371" s="65" t="inlineStr">
        <is>
          <t>16#99/01/70 = 153/01/112</t>
        </is>
      </c>
      <c r="F371" s="66" t="n"/>
      <c r="G371" s="65" t="inlineStr">
        <is>
          <t>Configuration and settings</t>
        </is>
      </c>
      <c r="H371" s="65" t="inlineStr">
        <is>
          <t>R/W</t>
        </is>
      </c>
      <c r="I371" s="65" t="inlineStr">
        <is>
          <t>UINT (Unsigned16)</t>
        </is>
      </c>
      <c r="J371" s="65" t="inlineStr">
        <is>
          <t>0.1 Hz</t>
        </is>
      </c>
      <c r="K371" s="65" t="inlineStr">
        <is>
          <t>1.0 Hz</t>
        </is>
      </c>
      <c r="L371" s="65" t="inlineStr">
        <is>
          <t>0.1 Hz ... 10.0 Hz</t>
        </is>
      </c>
      <c r="M371" s="65" t="inlineStr">
        <is>
          <t>[Skip Freq.Hysteresis] (JFH)</t>
        </is>
      </c>
      <c r="N371" s="69" t="inlineStr">
        <is>
          <t>[Jump frequency] (JUF)
[Settings] (SET)</t>
        </is>
      </c>
    </row>
    <row customFormat="1" r="372" s="60">
      <c r="A372" s="64" t="inlineStr">
        <is>
          <t>JF3</t>
        </is>
      </c>
      <c r="B372" s="65" t="inlineStr">
        <is>
          <t>3rd Skip Frequency</t>
        </is>
      </c>
      <c r="C372" s="65" t="inlineStr">
        <is>
          <t>16#2C27 = 11303</t>
        </is>
      </c>
      <c r="D372" s="65" t="inlineStr">
        <is>
          <t>16#2053/4</t>
        </is>
      </c>
      <c r="E372" s="65" t="inlineStr">
        <is>
          <t>16#99/01/68 = 153/01/104</t>
        </is>
      </c>
      <c r="F372" s="66" t="n"/>
      <c r="G372" s="65" t="inlineStr">
        <is>
          <t>Configuration and settings</t>
        </is>
      </c>
      <c r="H372" s="65" t="inlineStr">
        <is>
          <t>R/W</t>
        </is>
      </c>
      <c r="I372" s="65" t="inlineStr">
        <is>
          <t>UINT (Unsigned16)</t>
        </is>
      </c>
      <c r="J372" s="65" t="inlineStr">
        <is>
          <t>0.1 Hz</t>
        </is>
      </c>
      <c r="K372" s="65" t="inlineStr">
        <is>
          <t>0.0 Hz</t>
        </is>
      </c>
      <c r="L372" s="65" t="inlineStr">
        <is>
          <t>0.0 Hz ... 300.0 Hz</t>
        </is>
      </c>
      <c r="M372" s="65" t="inlineStr">
        <is>
          <t>[3rd Skip Frequency] (JF3)</t>
        </is>
      </c>
      <c r="N372" s="69" t="inlineStr">
        <is>
          <t>[Jump frequency] (JUF)
[Settings] (SET)</t>
        </is>
      </c>
    </row>
    <row customFormat="1" r="373" s="60">
      <c r="A373" s="64" t="inlineStr">
        <is>
          <t>BFR</t>
        </is>
      </c>
      <c r="B373" s="65" t="inlineStr">
        <is>
          <t>Motor Standard</t>
        </is>
      </c>
      <c r="C373" s="65" t="inlineStr">
        <is>
          <t>16#0BC7 = 3015</t>
        </is>
      </c>
      <c r="D373" s="65" t="inlineStr">
        <is>
          <t>16#2000/10</t>
        </is>
      </c>
      <c r="E373" s="65" t="inlineStr">
        <is>
          <t>16#70/01/10 = 112/01/16</t>
        </is>
      </c>
      <c r="F373" s="67" t="inlineStr">
        <is>
          <t>BFR</t>
        </is>
      </c>
      <c r="G373" s="65" t="inlineStr">
        <is>
          <t>Configuration and settings</t>
        </is>
      </c>
      <c r="H373" s="65" t="inlineStr">
        <is>
          <t>R/WS</t>
        </is>
      </c>
      <c r="I373" s="65" t="inlineStr">
        <is>
          <t>WORD (Enumeration)</t>
        </is>
      </c>
      <c r="J373" s="65" t="inlineStr">
        <is>
          <t>-</t>
        </is>
      </c>
      <c r="K373" s="65" t="inlineStr">
        <is>
          <t>[50Hz Motor frequency] 50Hz</t>
        </is>
      </c>
      <c r="L373" s="66" t="n"/>
      <c r="M373" s="65" t="inlineStr">
        <is>
          <t>[Motor Standard] (BFR)</t>
        </is>
      </c>
      <c r="N373" s="69" t="inlineStr">
        <is>
          <t>[Simply start] (SIM)
[data] (MTD)</t>
        </is>
      </c>
    </row>
    <row customFormat="1" r="374" s="60">
      <c r="A374" s="64" t="inlineStr">
        <is>
          <t>NPR</t>
        </is>
      </c>
      <c r="B374" s="65" t="inlineStr">
        <is>
          <t>Nominal motor power</t>
        </is>
      </c>
      <c r="C374" s="65" t="inlineStr">
        <is>
          <t>16#258D = 9613</t>
        </is>
      </c>
      <c r="D374" s="65" t="inlineStr">
        <is>
          <t>16#2042/E</t>
        </is>
      </c>
      <c r="E374" s="65" t="inlineStr">
        <is>
          <t>16#91/01/0E = 145/01/14</t>
        </is>
      </c>
      <c r="F374" s="66" t="n"/>
      <c r="G374" s="65" t="inlineStr">
        <is>
          <t>Configuration and settings</t>
        </is>
      </c>
      <c r="H374" s="65" t="inlineStr">
        <is>
          <t>R/WS</t>
        </is>
      </c>
      <c r="I374" s="65" t="inlineStr">
        <is>
          <t>UINT (Unsigned16)</t>
        </is>
      </c>
      <c r="J374" s="65" t="inlineStr">
        <is>
          <t>Refer to programming manual</t>
        </is>
      </c>
      <c r="K374" s="65" t="inlineStr">
        <is>
          <t>Refer to programming manual</t>
        </is>
      </c>
      <c r="L374" s="65" t="inlineStr">
        <is>
          <t>0 ... 65535</t>
        </is>
      </c>
      <c r="M374" s="65" t="inlineStr">
        <is>
          <t>[Nominal Motor Power] (NPR)</t>
        </is>
      </c>
      <c r="N374" s="69" t="inlineStr">
        <is>
          <t>[Simply start] (SIM)
[data] (MTD)</t>
        </is>
      </c>
    </row>
    <row customFormat="1" r="375" s="60">
      <c r="A375" s="64" t="inlineStr">
        <is>
          <t>COS</t>
        </is>
      </c>
      <c r="B375" s="65" t="inlineStr">
        <is>
          <t>Motor 1 Cosinus Phi</t>
        </is>
      </c>
      <c r="C375" s="65" t="inlineStr">
        <is>
          <t>16#2586 = 9606</t>
        </is>
      </c>
      <c r="D375" s="65" t="inlineStr">
        <is>
          <t>16#2042/7</t>
        </is>
      </c>
      <c r="E375" s="65" t="inlineStr">
        <is>
          <t>16#91/01/07 = 145/01/07</t>
        </is>
      </c>
      <c r="F375" s="66" t="n"/>
      <c r="G375" s="65" t="inlineStr">
        <is>
          <t>Configuration and settings</t>
        </is>
      </c>
      <c r="H375" s="65" t="inlineStr">
        <is>
          <t>R/WS</t>
        </is>
      </c>
      <c r="I375" s="65" t="inlineStr">
        <is>
          <t>UINT (Unsigned16)</t>
        </is>
      </c>
      <c r="J375" s="65" t="inlineStr">
        <is>
          <t xml:space="preserve">0.01 </t>
        </is>
      </c>
      <c r="K375" s="65" t="inlineStr">
        <is>
          <t>Refer to programming manual</t>
        </is>
      </c>
      <c r="L375" s="65" t="inlineStr">
        <is>
          <t xml:space="preserve">0.50  ... 1.00 </t>
        </is>
      </c>
      <c r="M375" s="65" t="inlineStr">
        <is>
          <t>[Motor 1 Cosinus Phi] (COS)</t>
        </is>
      </c>
      <c r="N375" s="69" t="inlineStr">
        <is>
          <t>[Simply start] (SIM)
[data] (MTD)</t>
        </is>
      </c>
    </row>
    <row customFormat="1" r="376" s="60">
      <c r="A376" s="64" t="inlineStr">
        <is>
          <t>UNS</t>
        </is>
      </c>
      <c r="B376" s="65" t="inlineStr">
        <is>
          <t>Nominal motor voltage</t>
        </is>
      </c>
      <c r="C376" s="65" t="inlineStr">
        <is>
          <t>16#2581 = 9601</t>
        </is>
      </c>
      <c r="D376" s="65" t="inlineStr">
        <is>
          <t>16#2042/2</t>
        </is>
      </c>
      <c r="E376" s="65" t="inlineStr">
        <is>
          <t>16#91/01/02 = 145/01/02</t>
        </is>
      </c>
      <c r="F376" s="66" t="n"/>
      <c r="G376" s="65" t="inlineStr">
        <is>
          <t>Configuration and settings</t>
        </is>
      </c>
      <c r="H376" s="65" t="inlineStr">
        <is>
          <t>R/WS</t>
        </is>
      </c>
      <c r="I376" s="65" t="inlineStr">
        <is>
          <t>UINT (Unsigned16)</t>
        </is>
      </c>
      <c r="J376" s="65" t="inlineStr">
        <is>
          <t>1 V</t>
        </is>
      </c>
      <c r="K376" s="65" t="inlineStr">
        <is>
          <t>Refer to programming manual</t>
        </is>
      </c>
      <c r="L376" s="65" t="inlineStr">
        <is>
          <t>100 V ... 20000 V</t>
        </is>
      </c>
      <c r="M376" s="65" t="inlineStr">
        <is>
          <t>[Nom Motor Voltage] (UNS)</t>
        </is>
      </c>
      <c r="N376" s="69" t="inlineStr">
        <is>
          <t>[Simply start] (SIM)
[data] (MTD)</t>
        </is>
      </c>
    </row>
    <row customFormat="1" r="377" s="60">
      <c r="A377" s="64" t="inlineStr">
        <is>
          <t>NCR</t>
        </is>
      </c>
      <c r="B377" s="65" t="inlineStr">
        <is>
          <t>Nominal motor current</t>
        </is>
      </c>
      <c r="C377" s="65" t="inlineStr">
        <is>
          <t>16#2583 = 9603</t>
        </is>
      </c>
      <c r="D377" s="65" t="inlineStr">
        <is>
          <t>16#2042/4</t>
        </is>
      </c>
      <c r="E377" s="65" t="inlineStr">
        <is>
          <t>16#91/01/04 = 145/01/04</t>
        </is>
      </c>
      <c r="F377" s="66" t="n"/>
      <c r="G377" s="65" t="inlineStr">
        <is>
          <t>Configuration and settings</t>
        </is>
      </c>
      <c r="H377" s="65" t="inlineStr">
        <is>
          <t>R/WS</t>
        </is>
      </c>
      <c r="I377" s="65" t="inlineStr">
        <is>
          <t>UINT (Unsigned16)</t>
        </is>
      </c>
      <c r="J377" s="65" t="inlineStr">
        <is>
          <t>Refer to programming manual</t>
        </is>
      </c>
      <c r="K377" s="65" t="inlineStr">
        <is>
          <t>Refer to programming manual</t>
        </is>
      </c>
      <c r="L377" s="65" t="inlineStr">
        <is>
          <t>0 ... 65535</t>
        </is>
      </c>
      <c r="M377" s="65" t="inlineStr">
        <is>
          <t>[Nom Motor Current] (NCR)</t>
        </is>
      </c>
      <c r="N377" s="69" t="inlineStr">
        <is>
          <t>[Simply start] (SIM)
[data] (MTD)</t>
        </is>
      </c>
    </row>
    <row customFormat="1" r="378" s="60">
      <c r="A378" s="64" t="inlineStr">
        <is>
          <t>FRS</t>
        </is>
      </c>
      <c r="B378" s="65" t="inlineStr">
        <is>
          <t>Nominal Motor Frequency</t>
        </is>
      </c>
      <c r="C378" s="65" t="inlineStr">
        <is>
          <t>16#2582 = 9602</t>
        </is>
      </c>
      <c r="D378" s="65" t="inlineStr">
        <is>
          <t>16#2042/3</t>
        </is>
      </c>
      <c r="E378" s="65" t="inlineStr">
        <is>
          <t>16#91/01/03 = 145/01/03</t>
        </is>
      </c>
      <c r="F378" s="66" t="n"/>
      <c r="G378" s="65" t="inlineStr">
        <is>
          <t>Configuration and settings</t>
        </is>
      </c>
      <c r="H378" s="65" t="inlineStr">
        <is>
          <t>R/WS</t>
        </is>
      </c>
      <c r="I378" s="65" t="inlineStr">
        <is>
          <t>UINT (Unsigned16)</t>
        </is>
      </c>
      <c r="J378" s="65" t="inlineStr">
        <is>
          <t>0.1 Hz</t>
        </is>
      </c>
      <c r="K378" s="65" t="inlineStr">
        <is>
          <t>Refer to programming manual</t>
        </is>
      </c>
      <c r="L378" s="65" t="inlineStr">
        <is>
          <t>10.0 Hz ... 300.0 Hz</t>
        </is>
      </c>
      <c r="M378" s="65" t="inlineStr">
        <is>
          <t>[Nominal Motor Freq] (FRS)</t>
        </is>
      </c>
      <c r="N378" s="69" t="inlineStr">
        <is>
          <t>[Simply start] (SIM)
[data] (MTD)</t>
        </is>
      </c>
    </row>
    <row customFormat="1" r="379" s="60">
      <c r="A379" s="64" t="inlineStr">
        <is>
          <t>NSP</t>
        </is>
      </c>
      <c r="B379" s="65" t="inlineStr">
        <is>
          <t>Nominal motor speed</t>
        </is>
      </c>
      <c r="C379" s="65" t="inlineStr">
        <is>
          <t>16#2584 = 9604</t>
        </is>
      </c>
      <c r="D379" s="65" t="inlineStr">
        <is>
          <t>16#2042/5</t>
        </is>
      </c>
      <c r="E379" s="65" t="inlineStr">
        <is>
          <t>16#91/01/05 = 145/01/05</t>
        </is>
      </c>
      <c r="F379" s="66" t="n"/>
      <c r="G379" s="65" t="inlineStr">
        <is>
          <t>Configuration and settings</t>
        </is>
      </c>
      <c r="H379" s="65" t="inlineStr">
        <is>
          <t>R/WS</t>
        </is>
      </c>
      <c r="I379" s="65" t="inlineStr">
        <is>
          <t>UINT (Unsigned16)</t>
        </is>
      </c>
      <c r="J379" s="65" t="inlineStr">
        <is>
          <t>1 rpm</t>
        </is>
      </c>
      <c r="K379" s="65" t="inlineStr">
        <is>
          <t>Refer to programming manual</t>
        </is>
      </c>
      <c r="L379" s="65" t="inlineStr">
        <is>
          <t>0 rpm ... 65535 rpm</t>
        </is>
      </c>
      <c r="M379" s="65" t="inlineStr">
        <is>
          <t>[Nominal Motor Speed] (NSP)</t>
        </is>
      </c>
      <c r="N379" s="69" t="inlineStr">
        <is>
          <t>[Simply start] (SIM)
[data] (MTD)</t>
        </is>
      </c>
    </row>
    <row customFormat="1" r="380" s="60">
      <c r="A380" s="64" t="inlineStr">
        <is>
          <t>TFR</t>
        </is>
      </c>
      <c r="B380" s="65" t="inlineStr">
        <is>
          <t>Max frequency</t>
        </is>
      </c>
      <c r="C380" s="65" t="inlineStr">
        <is>
          <t>16#0C1F = 3103</t>
        </is>
      </c>
      <c r="D380" s="65" t="inlineStr">
        <is>
          <t>16#2001/4</t>
        </is>
      </c>
      <c r="E380" s="65" t="inlineStr">
        <is>
          <t>16#70/01/68 = 112/01/104</t>
        </is>
      </c>
      <c r="F380" s="66" t="n"/>
      <c r="G380" s="65" t="inlineStr">
        <is>
          <t>Configuration and settings</t>
        </is>
      </c>
      <c r="H380" s="65" t="inlineStr">
        <is>
          <t>R/WS</t>
        </is>
      </c>
      <c r="I380" s="65" t="inlineStr">
        <is>
          <t>UINT (Unsigned16)</t>
        </is>
      </c>
      <c r="J380" s="65" t="inlineStr">
        <is>
          <t>0.1 Hz</t>
        </is>
      </c>
      <c r="K380" s="65" t="inlineStr">
        <is>
          <t>Refer to programming manual</t>
        </is>
      </c>
      <c r="L380" s="65" t="inlineStr">
        <is>
          <t>10.0 Hz ... 300.0 Hz</t>
        </is>
      </c>
      <c r="M380" s="65" t="inlineStr">
        <is>
          <t>[Max Frequency] (TFR)</t>
        </is>
      </c>
      <c r="N380" s="69" t="inlineStr">
        <is>
          <t>[Simply start] (SIM)</t>
        </is>
      </c>
    </row>
    <row customFormat="1" r="381" s="60">
      <c r="A381" s="64" t="inlineStr">
        <is>
          <t>TUN</t>
        </is>
      </c>
      <c r="B381" s="65" t="inlineStr">
        <is>
          <t>Autotuning</t>
        </is>
      </c>
      <c r="C381" s="65" t="inlineStr">
        <is>
          <t>16#2588 = 9608</t>
        </is>
      </c>
      <c r="D381" s="65" t="inlineStr">
        <is>
          <t>16#2042/9</t>
        </is>
      </c>
      <c r="E381" s="65" t="inlineStr">
        <is>
          <t>16#91/01/09 = 145/01/09</t>
        </is>
      </c>
      <c r="F381" s="67" t="inlineStr">
        <is>
          <t>ACTION</t>
        </is>
      </c>
      <c r="G381" s="65" t="inlineStr">
        <is>
          <t>Configuration and settings</t>
        </is>
      </c>
      <c r="H381" s="65" t="inlineStr">
        <is>
          <t>R/W</t>
        </is>
      </c>
      <c r="I381" s="65" t="inlineStr">
        <is>
          <t>WORD (Enumeration)</t>
        </is>
      </c>
      <c r="J381" s="65" t="inlineStr">
        <is>
          <t>-</t>
        </is>
      </c>
      <c r="K381" s="65" t="inlineStr">
        <is>
          <t>[No action] NO</t>
        </is>
      </c>
      <c r="L381" s="66" t="n"/>
      <c r="M381" s="65" t="inlineStr">
        <is>
          <t>[Autotuning] (TUN)</t>
        </is>
      </c>
      <c r="N381" s="69" t="inlineStr">
        <is>
          <t>[Simply start] (SIM)
[Motor tune] (MTU)</t>
        </is>
      </c>
    </row>
    <row customFormat="1" r="382" s="60">
      <c r="A382" s="64" t="inlineStr">
        <is>
          <t>TUNR</t>
        </is>
      </c>
      <c r="B382" s="65" t="inlineStr">
        <is>
          <t>Autotuning flux enable</t>
        </is>
      </c>
      <c r="C382" s="65" t="inlineStr">
        <is>
          <t>16#2668 = 9832</t>
        </is>
      </c>
      <c r="D382" s="65" t="inlineStr">
        <is>
          <t>16#2044/21</t>
        </is>
      </c>
      <c r="E382" s="65" t="inlineStr">
        <is>
          <t>16#92/01/21 = 146/01/33</t>
        </is>
      </c>
      <c r="F382" s="67" t="inlineStr">
        <is>
          <t>ACTION</t>
        </is>
      </c>
      <c r="G382" s="65" t="inlineStr">
        <is>
          <t>Configuration and settings</t>
        </is>
      </c>
      <c r="H382" s="65" t="inlineStr">
        <is>
          <t>R/W</t>
        </is>
      </c>
      <c r="I382" s="65" t="inlineStr">
        <is>
          <t>WORD (Enumeration)</t>
        </is>
      </c>
      <c r="J382" s="65" t="inlineStr">
        <is>
          <t>-</t>
        </is>
      </c>
      <c r="K382" s="65" t="inlineStr">
        <is>
          <t>[No action] NO</t>
        </is>
      </c>
      <c r="L382" s="66" t="n"/>
      <c r="M382" s="65" t="inlineStr">
        <is>
          <t>[Autotuning flux enable] (TUNR)</t>
        </is>
      </c>
      <c r="N382" s="69" t="inlineStr">
        <is>
          <t>[Autotuning flux] (TUNR)</t>
        </is>
      </c>
    </row>
    <row customFormat="1" r="383" s="60">
      <c r="A383" s="64" t="inlineStr">
        <is>
          <t>ENPT</t>
        </is>
      </c>
      <c r="B383" s="65" t="inlineStr">
        <is>
          <t>Start standstill tune</t>
        </is>
      </c>
      <c r="C383" s="65" t="inlineStr">
        <is>
          <t>16#2666 = 9830</t>
        </is>
      </c>
      <c r="D383" s="65" t="inlineStr">
        <is>
          <t>16#2044/1F</t>
        </is>
      </c>
      <c r="E383" s="65" t="inlineStr">
        <is>
          <t>16#92/01/1F = 146/01/31</t>
        </is>
      </c>
      <c r="F383" s="67" t="inlineStr">
        <is>
          <t>N_Y</t>
        </is>
      </c>
      <c r="G383" s="65" t="inlineStr">
        <is>
          <t>Configuration and settings</t>
        </is>
      </c>
      <c r="H383" s="65" t="inlineStr">
        <is>
          <t>R/WS</t>
        </is>
      </c>
      <c r="I383" s="65" t="inlineStr">
        <is>
          <t>WORD (Enumeration)</t>
        </is>
      </c>
      <c r="J383" s="65" t="inlineStr">
        <is>
          <t>-</t>
        </is>
      </c>
      <c r="K383" s="65" t="inlineStr">
        <is>
          <t>[No] NO</t>
        </is>
      </c>
      <c r="L383" s="66" t="n"/>
      <c r="M383" s="65" t="inlineStr">
        <is>
          <t>[Start Standstill Tune] (ENPT)</t>
        </is>
      </c>
      <c r="N383" s="69" t="inlineStr">
        <is>
          <t>[Autotuning flux] (TUNR)</t>
        </is>
      </c>
    </row>
    <row customFormat="1" r="384" s="60">
      <c r="A384" s="64" t="inlineStr">
        <is>
          <t>IDL1</t>
        </is>
      </c>
      <c r="B384" s="65" t="inlineStr">
        <is>
          <t>First Id min current level in rotation</t>
        </is>
      </c>
      <c r="C384" s="65" t="inlineStr">
        <is>
          <t>16#266C = 9836</t>
        </is>
      </c>
      <c r="D384" s="65" t="inlineStr">
        <is>
          <t>16#2044/25</t>
        </is>
      </c>
      <c r="E384" s="65" t="inlineStr">
        <is>
          <t>16#92/01/25 = 146/01/37</t>
        </is>
      </c>
      <c r="F384" s="66" t="n"/>
      <c r="G384" s="65" t="inlineStr">
        <is>
          <t>Configuration and settings</t>
        </is>
      </c>
      <c r="H384" s="65" t="inlineStr">
        <is>
          <t>R/WS</t>
        </is>
      </c>
      <c r="I384" s="65" t="inlineStr">
        <is>
          <t>UINT (Unsigned16)</t>
        </is>
      </c>
      <c r="J384" s="65" t="inlineStr">
        <is>
          <t>1 %</t>
        </is>
      </c>
      <c r="K384" s="65" t="inlineStr">
        <is>
          <t>0 %</t>
        </is>
      </c>
      <c r="L384" s="65" t="inlineStr">
        <is>
          <t>0 % ... 65535 %</t>
        </is>
      </c>
      <c r="M384" s="65" t="inlineStr">
        <is>
          <t>[1st Id min current] (IDL1)</t>
        </is>
      </c>
      <c r="N384" s="69" t="inlineStr">
        <is>
          <t>[Autotuning flux] (TUNR)</t>
        </is>
      </c>
    </row>
    <row customFormat="1" r="385" s="60">
      <c r="A385" s="64" t="inlineStr">
        <is>
          <t>IDH1</t>
        </is>
      </c>
      <c r="B385" s="65" t="inlineStr">
        <is>
          <t>First Id max current level in rotation</t>
        </is>
      </c>
      <c r="C385" s="65" t="inlineStr">
        <is>
          <t>16#266D = 9837</t>
        </is>
      </c>
      <c r="D385" s="65" t="inlineStr">
        <is>
          <t>16#2044/26</t>
        </is>
      </c>
      <c r="E385" s="65" t="inlineStr">
        <is>
          <t>16#92/01/26 = 146/01/38</t>
        </is>
      </c>
      <c r="F385" s="66" t="n"/>
      <c r="G385" s="65" t="inlineStr">
        <is>
          <t>Configuration and settings</t>
        </is>
      </c>
      <c r="H385" s="65" t="inlineStr">
        <is>
          <t>R/WS</t>
        </is>
      </c>
      <c r="I385" s="65" t="inlineStr">
        <is>
          <t>UINT (Unsigned16)</t>
        </is>
      </c>
      <c r="J385" s="65" t="inlineStr">
        <is>
          <t>1 %</t>
        </is>
      </c>
      <c r="K385" s="65" t="inlineStr">
        <is>
          <t>0 %</t>
        </is>
      </c>
      <c r="L385" s="65" t="inlineStr">
        <is>
          <t>0 % ... 65535 %</t>
        </is>
      </c>
      <c r="M385" s="65" t="inlineStr">
        <is>
          <t>[1st Id max current] (IDH1)</t>
        </is>
      </c>
      <c r="N385" s="69" t="inlineStr">
        <is>
          <t>[Autotuning flux] (TUNR)</t>
        </is>
      </c>
    </row>
    <row customFormat="1" r="386" s="60">
      <c r="A386" s="64" t="inlineStr">
        <is>
          <t>IDL2</t>
        </is>
      </c>
      <c r="B386" s="65" t="inlineStr">
        <is>
          <t>Second Id min current level in rotation</t>
        </is>
      </c>
      <c r="C386" s="65" t="inlineStr">
        <is>
          <t>16#266E = 9838</t>
        </is>
      </c>
      <c r="D386" s="65" t="inlineStr">
        <is>
          <t>16#2044/27</t>
        </is>
      </c>
      <c r="E386" s="65" t="inlineStr">
        <is>
          <t>16#92/01/27 = 146/01/39</t>
        </is>
      </c>
      <c r="F386" s="66" t="n"/>
      <c r="G386" s="65" t="inlineStr">
        <is>
          <t>Configuration and settings</t>
        </is>
      </c>
      <c r="H386" s="65" t="inlineStr">
        <is>
          <t>R/W</t>
        </is>
      </c>
      <c r="I386" s="65" t="inlineStr">
        <is>
          <t>UINT (Unsigned16)</t>
        </is>
      </c>
      <c r="J386" s="65" t="inlineStr">
        <is>
          <t>1 %</t>
        </is>
      </c>
      <c r="K386" s="65" t="inlineStr">
        <is>
          <t>0 %</t>
        </is>
      </c>
      <c r="L386" s="65" t="inlineStr">
        <is>
          <t>0 % ... 65535 %</t>
        </is>
      </c>
      <c r="M386" s="65" t="inlineStr">
        <is>
          <t>[2nd Id min current] (IDL2)</t>
        </is>
      </c>
      <c r="N386" s="69" t="inlineStr">
        <is>
          <t>[Autotuning flux] (TUNR)</t>
        </is>
      </c>
    </row>
    <row customFormat="1" r="387" s="60">
      <c r="A387" s="64" t="inlineStr">
        <is>
          <t>IDH2</t>
        </is>
      </c>
      <c r="B387" s="65" t="inlineStr">
        <is>
          <t>Second Id max current level in rotation</t>
        </is>
      </c>
      <c r="C387" s="65" t="inlineStr">
        <is>
          <t>16#266F = 9839</t>
        </is>
      </c>
      <c r="D387" s="65" t="inlineStr">
        <is>
          <t>16#2044/28</t>
        </is>
      </c>
      <c r="E387" s="65" t="inlineStr">
        <is>
          <t>16#92/01/28 = 146/01/40</t>
        </is>
      </c>
      <c r="F387" s="66" t="n"/>
      <c r="G387" s="65" t="inlineStr">
        <is>
          <t>Configuration and settings</t>
        </is>
      </c>
      <c r="H387" s="65" t="inlineStr">
        <is>
          <t>R/W</t>
        </is>
      </c>
      <c r="I387" s="65" t="inlineStr">
        <is>
          <t>UINT (Unsigned16)</t>
        </is>
      </c>
      <c r="J387" s="65" t="inlineStr">
        <is>
          <t>1 %</t>
        </is>
      </c>
      <c r="K387" s="65" t="inlineStr">
        <is>
          <t>0 %</t>
        </is>
      </c>
      <c r="L387" s="65" t="inlineStr">
        <is>
          <t>0 % ... 65535 %</t>
        </is>
      </c>
      <c r="M387" s="65" t="inlineStr">
        <is>
          <t>[2nd Id max current] (IDH2)</t>
        </is>
      </c>
      <c r="N387" s="69" t="inlineStr">
        <is>
          <t>[Autotuning flux] (TUNR)</t>
        </is>
      </c>
    </row>
    <row customFormat="1" r="388" s="60">
      <c r="A388" s="64" t="inlineStr">
        <is>
          <t>EFAP</t>
        </is>
      </c>
      <c r="B388" s="65" t="inlineStr">
        <is>
          <t>Expert flux setting</t>
        </is>
      </c>
      <c r="C388" s="65" t="inlineStr">
        <is>
          <t>16#2670 = 9840</t>
        </is>
      </c>
      <c r="D388" s="65" t="inlineStr">
        <is>
          <t>16#2044/29</t>
        </is>
      </c>
      <c r="E388" s="65" t="inlineStr">
        <is>
          <t>16#92/01/29 = 146/01/41</t>
        </is>
      </c>
      <c r="F388" s="67" t="inlineStr">
        <is>
          <t>EFAP</t>
        </is>
      </c>
      <c r="G388" s="65" t="inlineStr">
        <is>
          <t>Configuration and settings</t>
        </is>
      </c>
      <c r="H388" s="65" t="inlineStr">
        <is>
          <t>R/W</t>
        </is>
      </c>
      <c r="I388" s="65" t="inlineStr">
        <is>
          <t>WORD (Enumeration)</t>
        </is>
      </c>
      <c r="J388" s="65" t="inlineStr">
        <is>
          <t>-</t>
        </is>
      </c>
      <c r="K388" s="65" t="inlineStr">
        <is>
          <t>[Linear flux 1] LINF1</t>
        </is>
      </c>
      <c r="L388" s="66" t="n"/>
      <c r="M388" s="65" t="inlineStr">
        <is>
          <t>[Expert Flux Setting] (EFAP)</t>
        </is>
      </c>
      <c r="N388" s="69" t="inlineStr">
        <is>
          <t>[Autotuning flux] (TUNR)</t>
        </is>
      </c>
    </row>
    <row customFormat="1" r="389" s="60">
      <c r="A389" s="64" t="inlineStr">
        <is>
          <t>TNBR</t>
        </is>
      </c>
      <c r="B389" s="65" t="inlineStr">
        <is>
          <t>Max autotuning sequences</t>
        </is>
      </c>
      <c r="C389" s="65" t="inlineStr">
        <is>
          <t>16#2667 = 9831</t>
        </is>
      </c>
      <c r="D389" s="65" t="inlineStr">
        <is>
          <t>16#2044/20</t>
        </is>
      </c>
      <c r="E389" s="65" t="inlineStr">
        <is>
          <t>16#92/01/20 = 146/01/32</t>
        </is>
      </c>
      <c r="F389" s="66" t="n"/>
      <c r="G389" s="65" t="inlineStr">
        <is>
          <t>Configuration and settings</t>
        </is>
      </c>
      <c r="H389" s="65" t="inlineStr">
        <is>
          <t>R/W</t>
        </is>
      </c>
      <c r="I389" s="65" t="inlineStr">
        <is>
          <t>UINT (Unsigned16)</t>
        </is>
      </c>
      <c r="J389" s="65" t="inlineStr">
        <is>
          <t xml:space="preserve">1 </t>
        </is>
      </c>
      <c r="K389" s="65" t="inlineStr">
        <is>
          <t xml:space="preserve">3 </t>
        </is>
      </c>
      <c r="L389" s="65" t="inlineStr">
        <is>
          <t xml:space="preserve">1  ... 3 </t>
        </is>
      </c>
      <c r="M389" s="65" t="inlineStr">
        <is>
          <t>[Max Autotuning] (TNBR)</t>
        </is>
      </c>
      <c r="N389" s="69" t="inlineStr">
        <is>
          <t>[Autotuning flux] (TUNR)</t>
        </is>
      </c>
    </row>
    <row customFormat="1" r="390" s="60">
      <c r="A390" s="64" t="inlineStr">
        <is>
          <t>L0A</t>
        </is>
      </c>
      <c r="B390" s="65" t="inlineStr">
        <is>
          <t>Tangential main inductance</t>
        </is>
      </c>
      <c r="C390" s="65" t="inlineStr">
        <is>
          <t>16#2671 = 9841</t>
        </is>
      </c>
      <c r="D390" s="65" t="inlineStr">
        <is>
          <t>16#2044/2A</t>
        </is>
      </c>
      <c r="E390" s="65" t="inlineStr">
        <is>
          <t>16#92/01/2A = 146/01/42</t>
        </is>
      </c>
      <c r="F390" s="66" t="n"/>
      <c r="G390" s="65" t="inlineStr">
        <is>
          <t>Configuration and settings</t>
        </is>
      </c>
      <c r="H390" s="65" t="inlineStr">
        <is>
          <t>R/WS</t>
        </is>
      </c>
      <c r="I390" s="65" t="inlineStr">
        <is>
          <t>UINT (Unsigned16)</t>
        </is>
      </c>
      <c r="J390" s="65" t="inlineStr">
        <is>
          <t>Refer to programming manual</t>
        </is>
      </c>
      <c r="K390" s="65" t="inlineStr">
        <is>
          <t>0</t>
        </is>
      </c>
      <c r="L390" s="65" t="inlineStr">
        <is>
          <t>0 ... 65535</t>
        </is>
      </c>
      <c r="M390" s="65" t="inlineStr">
        <is>
          <t>[Tangential Main Inductance] (L0A)</t>
        </is>
      </c>
      <c r="N390" s="69" t="inlineStr">
        <is>
          <t>[data] (MTD)
[Autotuning flux] (TUNR)</t>
        </is>
      </c>
    </row>
    <row customFormat="1" r="391" s="60">
      <c r="A391" s="64" t="inlineStr">
        <is>
          <t>ALFA</t>
        </is>
      </c>
      <c r="B391" s="65" t="inlineStr">
        <is>
          <t>Flux saturation curve numerator coefficient A</t>
        </is>
      </c>
      <c r="C391" s="65" t="inlineStr">
        <is>
          <t>16#2672 = 9842</t>
        </is>
      </c>
      <c r="D391" s="65" t="inlineStr">
        <is>
          <t>16#2044/2B</t>
        </is>
      </c>
      <c r="E391" s="65" t="inlineStr">
        <is>
          <t>16#92/01/2B = 146/01/43</t>
        </is>
      </c>
      <c r="F391" s="66" t="n"/>
      <c r="G391" s="65" t="inlineStr">
        <is>
          <t>Configuration and settings</t>
        </is>
      </c>
      <c r="H391" s="65" t="inlineStr">
        <is>
          <t>R/WS</t>
        </is>
      </c>
      <c r="I391" s="65" t="inlineStr">
        <is>
          <t>INT (Signed16)</t>
        </is>
      </c>
      <c r="J391" s="65" t="inlineStr">
        <is>
          <t>0.01 %</t>
        </is>
      </c>
      <c r="K391" s="65" t="inlineStr">
        <is>
          <t>0.00 %</t>
        </is>
      </c>
      <c r="L391" s="65" t="inlineStr">
        <is>
          <t>-327.67 % ... 327.67 %</t>
        </is>
      </c>
      <c r="M391" s="65" t="inlineStr">
        <is>
          <t>[Flux curve coeff A] (ALFA)</t>
        </is>
      </c>
      <c r="N391" s="69" t="inlineStr">
        <is>
          <t>[data] (MTD)
[Autotuning flux] (TUNR)</t>
        </is>
      </c>
    </row>
    <row customFormat="1" r="392" s="60">
      <c r="A392" s="64" t="inlineStr">
        <is>
          <t>BET0</t>
        </is>
      </c>
      <c r="B392" s="65" t="inlineStr">
        <is>
          <t>Flux saturation curve denominator coefficient B</t>
        </is>
      </c>
      <c r="C392" s="65" t="inlineStr">
        <is>
          <t>16#2673 = 9843</t>
        </is>
      </c>
      <c r="D392" s="65" t="inlineStr">
        <is>
          <t>16#2044/2C</t>
        </is>
      </c>
      <c r="E392" s="65" t="inlineStr">
        <is>
          <t>16#92/01/2C = 146/01/44</t>
        </is>
      </c>
      <c r="F392" s="66" t="n"/>
      <c r="G392" s="65" t="inlineStr">
        <is>
          <t>Configuration and settings</t>
        </is>
      </c>
      <c r="H392" s="65" t="inlineStr">
        <is>
          <t>R/WS</t>
        </is>
      </c>
      <c r="I392" s="65" t="inlineStr">
        <is>
          <t>INT (Signed16)</t>
        </is>
      </c>
      <c r="J392" s="65" t="inlineStr">
        <is>
          <t>0.01 %</t>
        </is>
      </c>
      <c r="K392" s="65" t="inlineStr">
        <is>
          <t>0.00 %</t>
        </is>
      </c>
      <c r="L392" s="65" t="inlineStr">
        <is>
          <t>-327.67 % ... 327.67 %</t>
        </is>
      </c>
      <c r="M392" s="65" t="inlineStr">
        <is>
          <t>[Flux curve coeff B] (BET0)</t>
        </is>
      </c>
      <c r="N392" s="69" t="inlineStr">
        <is>
          <t>[data] (MTD)
[Autotuning flux] (TUNR)</t>
        </is>
      </c>
    </row>
    <row customFormat="1" r="393" s="60">
      <c r="A393" s="64" t="inlineStr">
        <is>
          <t>PHIA</t>
        </is>
      </c>
      <c r="B393" s="65" t="inlineStr">
        <is>
          <t>Rotor nominal flux</t>
        </is>
      </c>
      <c r="C393" s="65" t="inlineStr">
        <is>
          <t>16#2674 = 9844</t>
        </is>
      </c>
      <c r="D393" s="65" t="inlineStr">
        <is>
          <t>16#2044/2D</t>
        </is>
      </c>
      <c r="E393" s="65" t="inlineStr">
        <is>
          <t>16#92/01/2D = 146/01/45</t>
        </is>
      </c>
      <c r="F393" s="66" t="n"/>
      <c r="G393" s="65" t="inlineStr">
        <is>
          <t>Actual values parameters</t>
        </is>
      </c>
      <c r="H393" s="65" t="inlineStr">
        <is>
          <t>R</t>
        </is>
      </c>
      <c r="I393" s="65" t="inlineStr">
        <is>
          <t>UINT (Unsigned16)</t>
        </is>
      </c>
      <c r="J393" s="65" t="inlineStr">
        <is>
          <t>0.01 Wb</t>
        </is>
      </c>
      <c r="K393" s="66" t="n"/>
      <c r="L393" s="65" t="inlineStr">
        <is>
          <t>0.00 Wb ... 655.35 Wb</t>
        </is>
      </c>
      <c r="M393" s="65" t="inlineStr">
        <is>
          <t>[Rotor Nominal Flux] (PHIA)</t>
        </is>
      </c>
      <c r="N393" s="69" t="inlineStr">
        <is>
          <t>[data] (MTD)
[Autotuning flux] (TUNR)</t>
        </is>
      </c>
    </row>
    <row customFormat="1" r="394" s="60">
      <c r="A394" s="64" t="inlineStr">
        <is>
          <t>LA</t>
        </is>
      </c>
      <c r="B394" s="65" t="inlineStr">
        <is>
          <t>Main inductance</t>
        </is>
      </c>
      <c r="C394" s="65" t="inlineStr">
        <is>
          <t>16#2675 = 9845</t>
        </is>
      </c>
      <c r="D394" s="65" t="inlineStr">
        <is>
          <t>16#2044/2E</t>
        </is>
      </c>
      <c r="E394" s="65" t="inlineStr">
        <is>
          <t>16#92/01/2E = 146/01/46</t>
        </is>
      </c>
      <c r="F394" s="66" t="n"/>
      <c r="G394" s="65" t="inlineStr">
        <is>
          <t>Actual values parameters</t>
        </is>
      </c>
      <c r="H394" s="65" t="inlineStr">
        <is>
          <t>R</t>
        </is>
      </c>
      <c r="I394" s="65" t="inlineStr">
        <is>
          <t>UINT (Unsigned16)</t>
        </is>
      </c>
      <c r="J394" s="65" t="inlineStr">
        <is>
          <t>Refer to programming manual</t>
        </is>
      </c>
      <c r="K394" s="66" t="n"/>
      <c r="L394" s="65" t="inlineStr">
        <is>
          <t>0 ... 65535</t>
        </is>
      </c>
      <c r="M394" s="65" t="inlineStr">
        <is>
          <t>[Main Inductance] (LA)</t>
        </is>
      </c>
      <c r="N394" s="69" t="inlineStr">
        <is>
          <t>[data] (MTD)
[Autotuning flux] (TUNR)</t>
        </is>
      </c>
    </row>
    <row customFormat="1" r="395" s="60">
      <c r="A395" s="64" t="inlineStr">
        <is>
          <t>TNF</t>
        </is>
      </c>
      <c r="B395" s="65" t="inlineStr">
        <is>
          <t>Tune error status</t>
        </is>
      </c>
      <c r="C395" s="65" t="inlineStr">
        <is>
          <t>16#2676 = 9846</t>
        </is>
      </c>
      <c r="D395" s="65" t="inlineStr">
        <is>
          <t>16#2044/2F</t>
        </is>
      </c>
      <c r="E395" s="65" t="inlineStr">
        <is>
          <t>16#92/01/2F = 146/01/47</t>
        </is>
      </c>
      <c r="F395" s="66" t="n"/>
      <c r="G395" s="65" t="inlineStr">
        <is>
          <t>History parameters</t>
        </is>
      </c>
      <c r="H395" s="65" t="inlineStr">
        <is>
          <t>R</t>
        </is>
      </c>
      <c r="I395" s="65" t="inlineStr">
        <is>
          <t>UINT (Unsigned16)</t>
        </is>
      </c>
      <c r="J395" s="65" t="inlineStr">
        <is>
          <t xml:space="preserve">1 </t>
        </is>
      </c>
      <c r="K395" s="66" t="n"/>
      <c r="L395" s="65" t="inlineStr">
        <is>
          <t xml:space="preserve">0  ... 65535 </t>
        </is>
      </c>
      <c r="M395" s="65" t="inlineStr">
        <is>
          <t>[Tune Error Status] (TNF)</t>
        </is>
      </c>
      <c r="N395" s="69" t="inlineStr">
        <is>
          <t>[data] (MTD)
[Autotuning flux] (TUNR)</t>
        </is>
      </c>
    </row>
    <row customFormat="1" r="396" s="60">
      <c r="A396" s="64" t="inlineStr">
        <is>
          <t>AUT</t>
        </is>
      </c>
      <c r="B396" s="65" t="inlineStr">
        <is>
          <t>Automatic autotune</t>
        </is>
      </c>
      <c r="C396" s="65" t="inlineStr">
        <is>
          <t>16#258F = 9615</t>
        </is>
      </c>
      <c r="D396" s="65" t="inlineStr">
        <is>
          <t>16#2042/10</t>
        </is>
      </c>
      <c r="E396" s="65" t="inlineStr">
        <is>
          <t>16#91/01/10 = 145/01/16</t>
        </is>
      </c>
      <c r="F396" s="67" t="inlineStr">
        <is>
          <t>AUT</t>
        </is>
      </c>
      <c r="G396" s="65" t="inlineStr">
        <is>
          <t>Configuration and settings</t>
        </is>
      </c>
      <c r="H396" s="65" t="inlineStr">
        <is>
          <t>R/W</t>
        </is>
      </c>
      <c r="I396" s="65" t="inlineStr">
        <is>
          <t>WORD (Enumeration)</t>
        </is>
      </c>
      <c r="J396" s="65" t="inlineStr">
        <is>
          <t>-</t>
        </is>
      </c>
      <c r="K396" s="65" t="inlineStr">
        <is>
          <t>[No] NO</t>
        </is>
      </c>
      <c r="L396" s="66" t="n"/>
      <c r="M396" s="65" t="inlineStr">
        <is>
          <t>[Automatic autotune] (AUT)</t>
        </is>
      </c>
      <c r="N396" s="69" t="inlineStr">
        <is>
          <t>[Motor tune] (MTU)</t>
        </is>
      </c>
    </row>
    <row customFormat="1" r="397" s="60">
      <c r="A397" s="64" t="inlineStr">
        <is>
          <t>TUS</t>
        </is>
      </c>
      <c r="B397" s="65" t="inlineStr">
        <is>
          <t>Autotuning status</t>
        </is>
      </c>
      <c r="C397" s="65" t="inlineStr">
        <is>
          <t>16#2589 = 9609</t>
        </is>
      </c>
      <c r="D397" s="65" t="inlineStr">
        <is>
          <t>16#2042/A</t>
        </is>
      </c>
      <c r="E397" s="65" t="inlineStr">
        <is>
          <t>16#91/01/0A = 145/01/10</t>
        </is>
      </c>
      <c r="F397" s="67" t="inlineStr">
        <is>
          <t>ACT</t>
        </is>
      </c>
      <c r="G397" s="65" t="inlineStr">
        <is>
          <t>Configuration and settings</t>
        </is>
      </c>
      <c r="H397" s="65" t="inlineStr">
        <is>
          <t>R</t>
        </is>
      </c>
      <c r="I397" s="65" t="inlineStr">
        <is>
          <t>WORD (Enumeration)</t>
        </is>
      </c>
      <c r="J397" s="65" t="inlineStr">
        <is>
          <t>-</t>
        </is>
      </c>
      <c r="K397" s="65" t="inlineStr">
        <is>
          <t>[Not done] TAB</t>
        </is>
      </c>
      <c r="L397" s="66" t="n"/>
      <c r="M397" s="65" t="inlineStr">
        <is>
          <t>[Autotuning Status] (TUS)</t>
        </is>
      </c>
      <c r="N397" s="69" t="inlineStr">
        <is>
          <t>[Simply start] (SIM)
[Motor tune] (MTU)
[Autotuning flux] (TUNR)</t>
        </is>
      </c>
    </row>
    <row customFormat="1" r="398" s="60">
      <c r="A398" s="64" t="inlineStr">
        <is>
          <t>TURS</t>
        </is>
      </c>
      <c r="B398" s="65" t="inlineStr">
        <is>
          <t>Autotuning flux status</t>
        </is>
      </c>
      <c r="C398" s="65" t="inlineStr">
        <is>
          <t>16#266A = 9834</t>
        </is>
      </c>
      <c r="D398" s="65" t="inlineStr">
        <is>
          <t>16#2044/23</t>
        </is>
      </c>
      <c r="E398" s="65" t="inlineStr">
        <is>
          <t>16#92/01/23 = 146/01/35</t>
        </is>
      </c>
      <c r="F398" s="67" t="inlineStr">
        <is>
          <t>ACT</t>
        </is>
      </c>
      <c r="G398" s="65" t="inlineStr">
        <is>
          <t>Configuration and settings</t>
        </is>
      </c>
      <c r="H398" s="65" t="inlineStr">
        <is>
          <t>R</t>
        </is>
      </c>
      <c r="I398" s="65" t="inlineStr">
        <is>
          <t>WORD (Enumeration)</t>
        </is>
      </c>
      <c r="J398" s="65" t="inlineStr">
        <is>
          <t>-</t>
        </is>
      </c>
      <c r="K398" s="65" t="inlineStr">
        <is>
          <t>[Not done] TAB</t>
        </is>
      </c>
      <c r="L398" s="66" t="n"/>
      <c r="M398" s="65" t="inlineStr">
        <is>
          <t>[Autotuning flux status] (TURS)</t>
        </is>
      </c>
      <c r="N398" s="69" t="inlineStr">
        <is>
          <t>[Autotuning flux] (TUNR)</t>
        </is>
      </c>
    </row>
    <row customFormat="1" r="399" s="60">
      <c r="A399" s="64" t="inlineStr">
        <is>
          <t>CTT</t>
        </is>
      </c>
      <c r="B399" s="65" t="inlineStr">
        <is>
          <t>Motor control type</t>
        </is>
      </c>
      <c r="C399" s="65" t="inlineStr">
        <is>
          <t>16#2587 = 9607</t>
        </is>
      </c>
      <c r="D399" s="65" t="inlineStr">
        <is>
          <t>16#2042/8</t>
        </is>
      </c>
      <c r="E399" s="65" t="inlineStr">
        <is>
          <t>16#91/01/08 = 145/01/08</t>
        </is>
      </c>
      <c r="F399" s="67" t="inlineStr">
        <is>
          <t>CTT</t>
        </is>
      </c>
      <c r="G399" s="65" t="inlineStr">
        <is>
          <t>Configuration and settings</t>
        </is>
      </c>
      <c r="H399" s="65" t="inlineStr">
        <is>
          <t>R/WS</t>
        </is>
      </c>
      <c r="I399" s="65" t="inlineStr">
        <is>
          <t>WORD (Enumeration)</t>
        </is>
      </c>
      <c r="J399" s="65" t="inlineStr">
        <is>
          <t>-</t>
        </is>
      </c>
      <c r="K399" s="65" t="inlineStr">
        <is>
          <t>[U/F VC Standard motor law] STD</t>
        </is>
      </c>
      <c r="L399" s="66" t="n"/>
      <c r="M399" s="65" t="inlineStr">
        <is>
          <t>[Motor control type] (CTT)</t>
        </is>
      </c>
      <c r="N399" s="69" t="inlineStr">
        <is>
          <t>[Motor parameters] (MPA)</t>
        </is>
      </c>
    </row>
    <row customFormat="1" r="400" s="60">
      <c r="A400" s="64" t="inlineStr">
        <is>
          <t>U1</t>
        </is>
      </c>
      <c r="B400" s="65" t="inlineStr">
        <is>
          <t>Volt point 1 on 5pt V/F</t>
        </is>
      </c>
      <c r="C400" s="65" t="inlineStr">
        <is>
          <t>16#3073 = 12403</t>
        </is>
      </c>
      <c r="D400" s="65" t="inlineStr">
        <is>
          <t>16#205E/4</t>
        </is>
      </c>
      <c r="E400" s="65" t="inlineStr">
        <is>
          <t>16#9F/01/04 = 159/01/04</t>
        </is>
      </c>
      <c r="F400" s="66" t="n"/>
      <c r="G400" s="65" t="inlineStr">
        <is>
          <t>Configuration and settings</t>
        </is>
      </c>
      <c r="H400" s="65" t="inlineStr">
        <is>
          <t>R/WS</t>
        </is>
      </c>
      <c r="I400" s="65" t="inlineStr">
        <is>
          <t>UINT (Unsigned16)</t>
        </is>
      </c>
      <c r="J400" s="65" t="inlineStr">
        <is>
          <t>1 V</t>
        </is>
      </c>
      <c r="K400" s="65" t="inlineStr">
        <is>
          <t>0 V</t>
        </is>
      </c>
      <c r="L400" s="65" t="inlineStr">
        <is>
          <t>0 V ... 65535 V</t>
        </is>
      </c>
      <c r="M400" s="65" t="inlineStr">
        <is>
          <t>[U1] (U1)</t>
        </is>
      </c>
      <c r="N400" s="69" t="inlineStr">
        <is>
          <t>[Motor control] (DRC)</t>
        </is>
      </c>
    </row>
    <row customFormat="1" r="401" s="60">
      <c r="A401" s="64" t="inlineStr">
        <is>
          <t>F1</t>
        </is>
      </c>
      <c r="B401" s="65" t="inlineStr">
        <is>
          <t>Freq point 1on 5pt V/F</t>
        </is>
      </c>
      <c r="C401" s="65" t="inlineStr">
        <is>
          <t>16#3074 = 12404</t>
        </is>
      </c>
      <c r="D401" s="65" t="inlineStr">
        <is>
          <t>16#205E/5</t>
        </is>
      </c>
      <c r="E401" s="65" t="inlineStr">
        <is>
          <t>16#9F/01/05 = 159/01/05</t>
        </is>
      </c>
      <c r="F401" s="66" t="n"/>
      <c r="G401" s="65" t="inlineStr">
        <is>
          <t>Configuration and settings</t>
        </is>
      </c>
      <c r="H401" s="65" t="inlineStr">
        <is>
          <t>R/WS</t>
        </is>
      </c>
      <c r="I401" s="65" t="inlineStr">
        <is>
          <t>UINT (Unsigned16)</t>
        </is>
      </c>
      <c r="J401" s="65" t="inlineStr">
        <is>
          <t>0.1 Hz</t>
        </is>
      </c>
      <c r="K401" s="65" t="inlineStr">
        <is>
          <t>0.0 Hz</t>
        </is>
      </c>
      <c r="L401" s="65" t="inlineStr">
        <is>
          <t>0.0 Hz ... 300.0 Hz</t>
        </is>
      </c>
      <c r="M401" s="65" t="inlineStr">
        <is>
          <t>[F1] (F1)</t>
        </is>
      </c>
      <c r="N401" s="69" t="inlineStr">
        <is>
          <t>[Motor control] (DRC)</t>
        </is>
      </c>
    </row>
    <row customFormat="1" r="402" s="60">
      <c r="A402" s="64" t="inlineStr">
        <is>
          <t>U2</t>
        </is>
      </c>
      <c r="B402" s="65" t="inlineStr">
        <is>
          <t>Volt point 2 on 5pt V/F</t>
        </is>
      </c>
      <c r="C402" s="65" t="inlineStr">
        <is>
          <t>16#3075 = 12405</t>
        </is>
      </c>
      <c r="D402" s="65" t="inlineStr">
        <is>
          <t>16#205E/6</t>
        </is>
      </c>
      <c r="E402" s="65" t="inlineStr">
        <is>
          <t>16#9F/01/06 = 159/01/06</t>
        </is>
      </c>
      <c r="F402" s="66" t="n"/>
      <c r="G402" s="65" t="inlineStr">
        <is>
          <t>Configuration and settings</t>
        </is>
      </c>
      <c r="H402" s="65" t="inlineStr">
        <is>
          <t>R/WS</t>
        </is>
      </c>
      <c r="I402" s="65" t="inlineStr">
        <is>
          <t>UINT (Unsigned16)</t>
        </is>
      </c>
      <c r="J402" s="65" t="inlineStr">
        <is>
          <t>1 V</t>
        </is>
      </c>
      <c r="K402" s="65" t="inlineStr">
        <is>
          <t>0 V</t>
        </is>
      </c>
      <c r="L402" s="65" t="inlineStr">
        <is>
          <t>0 V ... 65535 V</t>
        </is>
      </c>
      <c r="M402" s="65" t="inlineStr">
        <is>
          <t>[U2] (U2)</t>
        </is>
      </c>
      <c r="N402" s="69" t="inlineStr">
        <is>
          <t>[Motor control] (DRC)</t>
        </is>
      </c>
    </row>
    <row customFormat="1" r="403" s="60">
      <c r="A403" s="64" t="inlineStr">
        <is>
          <t>F2</t>
        </is>
      </c>
      <c r="B403" s="65" t="inlineStr">
        <is>
          <t>Freq point 2 on 5pt V/F</t>
        </is>
      </c>
      <c r="C403" s="65" t="inlineStr">
        <is>
          <t>16#3076 = 12406</t>
        </is>
      </c>
      <c r="D403" s="65" t="inlineStr">
        <is>
          <t>16#205E/7</t>
        </is>
      </c>
      <c r="E403" s="65" t="inlineStr">
        <is>
          <t>16#9F/01/07 = 159/01/07</t>
        </is>
      </c>
      <c r="F403" s="66" t="n"/>
      <c r="G403" s="65" t="inlineStr">
        <is>
          <t>Configuration and settings</t>
        </is>
      </c>
      <c r="H403" s="65" t="inlineStr">
        <is>
          <t>R/WS</t>
        </is>
      </c>
      <c r="I403" s="65" t="inlineStr">
        <is>
          <t>UINT (Unsigned16)</t>
        </is>
      </c>
      <c r="J403" s="65" t="inlineStr">
        <is>
          <t>0.1 Hz</t>
        </is>
      </c>
      <c r="K403" s="65" t="inlineStr">
        <is>
          <t>0.0 Hz</t>
        </is>
      </c>
      <c r="L403" s="65" t="inlineStr">
        <is>
          <t>0.0 Hz ... 300.0 Hz</t>
        </is>
      </c>
      <c r="M403" s="65" t="inlineStr">
        <is>
          <t>[F2] (F2)</t>
        </is>
      </c>
      <c r="N403" s="69" t="inlineStr">
        <is>
          <t>[Motor control] (DRC)</t>
        </is>
      </c>
    </row>
    <row customFormat="1" r="404" s="60">
      <c r="A404" s="64" t="inlineStr">
        <is>
          <t>U3</t>
        </is>
      </c>
      <c r="B404" s="65" t="inlineStr">
        <is>
          <t>Volt point 3 on 5pt V/F</t>
        </is>
      </c>
      <c r="C404" s="65" t="inlineStr">
        <is>
          <t>16#3077 = 12407</t>
        </is>
      </c>
      <c r="D404" s="65" t="inlineStr">
        <is>
          <t>16#205E/8</t>
        </is>
      </c>
      <c r="E404" s="65" t="inlineStr">
        <is>
          <t>16#9F/01/08 = 159/01/08</t>
        </is>
      </c>
      <c r="F404" s="66" t="n"/>
      <c r="G404" s="65" t="inlineStr">
        <is>
          <t>Configuration and settings</t>
        </is>
      </c>
      <c r="H404" s="65" t="inlineStr">
        <is>
          <t>R/WS</t>
        </is>
      </c>
      <c r="I404" s="65" t="inlineStr">
        <is>
          <t>UINT (Unsigned16)</t>
        </is>
      </c>
      <c r="J404" s="65" t="inlineStr">
        <is>
          <t>1 V</t>
        </is>
      </c>
      <c r="K404" s="65" t="inlineStr">
        <is>
          <t>0 V</t>
        </is>
      </c>
      <c r="L404" s="65" t="inlineStr">
        <is>
          <t>0 V ... 65535 V</t>
        </is>
      </c>
      <c r="M404" s="65" t="inlineStr">
        <is>
          <t>[U3] (U3)</t>
        </is>
      </c>
      <c r="N404" s="69" t="inlineStr">
        <is>
          <t>[Motor control] (DRC)</t>
        </is>
      </c>
    </row>
    <row customFormat="1" r="405" s="60">
      <c r="A405" s="64" t="inlineStr">
        <is>
          <t>F3</t>
        </is>
      </c>
      <c r="B405" s="65" t="inlineStr">
        <is>
          <t>Freq point 3 on 5pt V/F</t>
        </is>
      </c>
      <c r="C405" s="65" t="inlineStr">
        <is>
          <t>16#3078 = 12408</t>
        </is>
      </c>
      <c r="D405" s="65" t="inlineStr">
        <is>
          <t>16#205E/9</t>
        </is>
      </c>
      <c r="E405" s="65" t="inlineStr">
        <is>
          <t>16#9F/01/09 = 159/01/09</t>
        </is>
      </c>
      <c r="F405" s="66" t="n"/>
      <c r="G405" s="65" t="inlineStr">
        <is>
          <t>Configuration and settings</t>
        </is>
      </c>
      <c r="H405" s="65" t="inlineStr">
        <is>
          <t>R/WS</t>
        </is>
      </c>
      <c r="I405" s="65" t="inlineStr">
        <is>
          <t>UINT (Unsigned16)</t>
        </is>
      </c>
      <c r="J405" s="65" t="inlineStr">
        <is>
          <t>0.1 Hz</t>
        </is>
      </c>
      <c r="K405" s="65" t="inlineStr">
        <is>
          <t>0.0 Hz</t>
        </is>
      </c>
      <c r="L405" s="65" t="inlineStr">
        <is>
          <t>0.0 Hz ... 300.0 Hz</t>
        </is>
      </c>
      <c r="M405" s="65" t="inlineStr">
        <is>
          <t>[F3] (F3)</t>
        </is>
      </c>
      <c r="N405" s="69" t="inlineStr">
        <is>
          <t>[Motor control] (DRC)</t>
        </is>
      </c>
    </row>
    <row customFormat="1" r="406" s="60">
      <c r="A406" s="64" t="inlineStr">
        <is>
          <t>U4</t>
        </is>
      </c>
      <c r="B406" s="65" t="inlineStr">
        <is>
          <t>Volt point 4 on 5pt V/F</t>
        </is>
      </c>
      <c r="C406" s="65" t="inlineStr">
        <is>
          <t>16#3079 = 12409</t>
        </is>
      </c>
      <c r="D406" s="65" t="inlineStr">
        <is>
          <t>16#205E/A</t>
        </is>
      </c>
      <c r="E406" s="65" t="inlineStr">
        <is>
          <t>16#9F/01/0A = 159/01/10</t>
        </is>
      </c>
      <c r="F406" s="66" t="n"/>
      <c r="G406" s="65" t="inlineStr">
        <is>
          <t>Configuration and settings</t>
        </is>
      </c>
      <c r="H406" s="65" t="inlineStr">
        <is>
          <t>R/WS</t>
        </is>
      </c>
      <c r="I406" s="65" t="inlineStr">
        <is>
          <t>UINT (Unsigned16)</t>
        </is>
      </c>
      <c r="J406" s="65" t="inlineStr">
        <is>
          <t>1 V</t>
        </is>
      </c>
      <c r="K406" s="65" t="inlineStr">
        <is>
          <t>0 V</t>
        </is>
      </c>
      <c r="L406" s="65" t="inlineStr">
        <is>
          <t>0 V ... 65535 V</t>
        </is>
      </c>
      <c r="M406" s="65" t="inlineStr">
        <is>
          <t>[U4] (U4)</t>
        </is>
      </c>
      <c r="N406" s="69" t="inlineStr">
        <is>
          <t>[Motor control] (DRC)</t>
        </is>
      </c>
    </row>
    <row customFormat="1" r="407" s="60">
      <c r="A407" s="64" t="inlineStr">
        <is>
          <t>F4</t>
        </is>
      </c>
      <c r="B407" s="65" t="inlineStr">
        <is>
          <t>Freq point 4 on 5pt V/F</t>
        </is>
      </c>
      <c r="C407" s="65" t="inlineStr">
        <is>
          <t>16#307A = 12410</t>
        </is>
      </c>
      <c r="D407" s="65" t="inlineStr">
        <is>
          <t>16#205E/B</t>
        </is>
      </c>
      <c r="E407" s="65" t="inlineStr">
        <is>
          <t>16#9F/01/0B = 159/01/11</t>
        </is>
      </c>
      <c r="F407" s="66" t="n"/>
      <c r="G407" s="65" t="inlineStr">
        <is>
          <t>Configuration and settings</t>
        </is>
      </c>
      <c r="H407" s="65" t="inlineStr">
        <is>
          <t>R/WS</t>
        </is>
      </c>
      <c r="I407" s="65" t="inlineStr">
        <is>
          <t>UINT (Unsigned16)</t>
        </is>
      </c>
      <c r="J407" s="65" t="inlineStr">
        <is>
          <t>0.1 Hz</t>
        </is>
      </c>
      <c r="K407" s="65" t="inlineStr">
        <is>
          <t>0.0 Hz</t>
        </is>
      </c>
      <c r="L407" s="65" t="inlineStr">
        <is>
          <t>0.0 Hz ... 300.0 Hz</t>
        </is>
      </c>
      <c r="M407" s="65" t="inlineStr">
        <is>
          <t>[F4] (F4)</t>
        </is>
      </c>
      <c r="N407" s="69" t="inlineStr">
        <is>
          <t>[Motor control] (DRC)</t>
        </is>
      </c>
    </row>
    <row customFormat="1" r="408" s="60">
      <c r="A408" s="64" t="inlineStr">
        <is>
          <t>U5</t>
        </is>
      </c>
      <c r="B408" s="65" t="inlineStr">
        <is>
          <t>Volt point 5 on 5pt V/F</t>
        </is>
      </c>
      <c r="C408" s="65" t="inlineStr">
        <is>
          <t>16#307B = 12411</t>
        </is>
      </c>
      <c r="D408" s="65" t="inlineStr">
        <is>
          <t>16#205E/C</t>
        </is>
      </c>
      <c r="E408" s="65" t="inlineStr">
        <is>
          <t>16#9F/01/0C = 159/01/12</t>
        </is>
      </c>
      <c r="F408" s="66" t="n"/>
      <c r="G408" s="65" t="inlineStr">
        <is>
          <t>Configuration and settings</t>
        </is>
      </c>
      <c r="H408" s="65" t="inlineStr">
        <is>
          <t>R/WS</t>
        </is>
      </c>
      <c r="I408" s="65" t="inlineStr">
        <is>
          <t>UINT (Unsigned16)</t>
        </is>
      </c>
      <c r="J408" s="65" t="inlineStr">
        <is>
          <t>1 V</t>
        </is>
      </c>
      <c r="K408" s="65" t="inlineStr">
        <is>
          <t>0 V</t>
        </is>
      </c>
      <c r="L408" s="65" t="inlineStr">
        <is>
          <t>0 V ... 65535 V</t>
        </is>
      </c>
      <c r="M408" s="65" t="inlineStr">
        <is>
          <t>[U5] (U5)</t>
        </is>
      </c>
      <c r="N408" s="69" t="inlineStr">
        <is>
          <t>[Motor control] (DRC)</t>
        </is>
      </c>
    </row>
    <row customFormat="1" r="409" s="60">
      <c r="A409" s="64" t="inlineStr">
        <is>
          <t>F5</t>
        </is>
      </c>
      <c r="B409" s="65" t="inlineStr">
        <is>
          <t>Freq point 5 on 5pt V/F</t>
        </is>
      </c>
      <c r="C409" s="65" t="inlineStr">
        <is>
          <t>16#307C = 12412</t>
        </is>
      </c>
      <c r="D409" s="65" t="inlineStr">
        <is>
          <t>16#205E/D</t>
        </is>
      </c>
      <c r="E409" s="65" t="inlineStr">
        <is>
          <t>16#9F/01/0D = 159/01/13</t>
        </is>
      </c>
      <c r="F409" s="66" t="n"/>
      <c r="G409" s="65" t="inlineStr">
        <is>
          <t>Configuration and settings</t>
        </is>
      </c>
      <c r="H409" s="65" t="inlineStr">
        <is>
          <t>R/WS</t>
        </is>
      </c>
      <c r="I409" s="65" t="inlineStr">
        <is>
          <t>UINT (Unsigned16)</t>
        </is>
      </c>
      <c r="J409" s="65" t="inlineStr">
        <is>
          <t>0.1 Hz</t>
        </is>
      </c>
      <c r="K409" s="65" t="inlineStr">
        <is>
          <t>0.0 Hz</t>
        </is>
      </c>
      <c r="L409" s="65" t="inlineStr">
        <is>
          <t>0.0 Hz ... 300.0 Hz</t>
        </is>
      </c>
      <c r="M409" s="65" t="inlineStr">
        <is>
          <t>[F5] (F5)</t>
        </is>
      </c>
      <c r="N409" s="69" t="inlineStr">
        <is>
          <t>[Motor control] (DRC)</t>
        </is>
      </c>
    </row>
    <row customFormat="1" r="410" s="60">
      <c r="A410" s="64" t="inlineStr">
        <is>
          <t>NCRS</t>
        </is>
      </c>
      <c r="B410" s="65" t="inlineStr">
        <is>
          <t>Sync motor nominal current</t>
        </is>
      </c>
      <c r="C410" s="65" t="inlineStr">
        <is>
          <t>16#25C6 = 9670</t>
        </is>
      </c>
      <c r="D410" s="65" t="inlineStr">
        <is>
          <t>16#2042/47</t>
        </is>
      </c>
      <c r="E410" s="65" t="inlineStr">
        <is>
          <t>16#91/01/47 = 145/01/71</t>
        </is>
      </c>
      <c r="F410" s="66" t="n"/>
      <c r="G410" s="65" t="inlineStr">
        <is>
          <t>Configuration and settings</t>
        </is>
      </c>
      <c r="H410" s="65" t="inlineStr">
        <is>
          <t>R/WS</t>
        </is>
      </c>
      <c r="I410" s="65" t="inlineStr">
        <is>
          <t>UINT (Unsigned16)</t>
        </is>
      </c>
      <c r="J410" s="65" t="inlineStr">
        <is>
          <t>Refer to programming manual</t>
        </is>
      </c>
      <c r="K410" s="65" t="inlineStr">
        <is>
          <t>Refer to programming manual</t>
        </is>
      </c>
      <c r="L410" s="65" t="inlineStr">
        <is>
          <t>0 ... 65535</t>
        </is>
      </c>
      <c r="M410" s="65" t="inlineStr">
        <is>
          <t>[Sync Nominal I ] (NCRS)</t>
        </is>
      </c>
      <c r="N410" s="69" t="inlineStr">
        <is>
          <t>[data] (MTD)</t>
        </is>
      </c>
    </row>
    <row customFormat="1" r="411" s="60">
      <c r="A411" s="64" t="inlineStr">
        <is>
          <t>NSPS</t>
        </is>
      </c>
      <c r="B411" s="65" t="inlineStr">
        <is>
          <t>Nominal synchronous motor speed</t>
        </is>
      </c>
      <c r="C411" s="65" t="inlineStr">
        <is>
          <t>16#25C7 = 9671</t>
        </is>
      </c>
      <c r="D411" s="65" t="inlineStr">
        <is>
          <t>16#2042/48</t>
        </is>
      </c>
      <c r="E411" s="65" t="inlineStr">
        <is>
          <t>16#91/01/48 = 145/01/72</t>
        </is>
      </c>
      <c r="F411" s="66" t="n"/>
      <c r="G411" s="65" t="inlineStr">
        <is>
          <t>Configuration and settings</t>
        </is>
      </c>
      <c r="H411" s="65" t="inlineStr">
        <is>
          <t>R/WS</t>
        </is>
      </c>
      <c r="I411" s="65" t="inlineStr">
        <is>
          <t>UINT (Unsigned16)</t>
        </is>
      </c>
      <c r="J411" s="65" t="inlineStr">
        <is>
          <t>1 rpm</t>
        </is>
      </c>
      <c r="K411" s="65" t="inlineStr">
        <is>
          <t>Refer to programming manual</t>
        </is>
      </c>
      <c r="L411" s="65" t="inlineStr">
        <is>
          <t>0 rpm ... 65535 rpm</t>
        </is>
      </c>
      <c r="M411" s="65" t="inlineStr">
        <is>
          <t>[Nom SyncMotor Speed] (NSPS)</t>
        </is>
      </c>
      <c r="N411" s="69" t="inlineStr">
        <is>
          <t>[data] (MTD)</t>
        </is>
      </c>
    </row>
    <row customFormat="1" r="412" s="60">
      <c r="A412" s="64" t="inlineStr">
        <is>
          <t>PPNS</t>
        </is>
      </c>
      <c r="B412" s="65" t="inlineStr">
        <is>
          <t>Pole pairs number (sync)</t>
        </is>
      </c>
      <c r="C412" s="65" t="inlineStr">
        <is>
          <t>16#25C8 = 9672</t>
        </is>
      </c>
      <c r="D412" s="65" t="inlineStr">
        <is>
          <t>16#2042/49</t>
        </is>
      </c>
      <c r="E412" s="65" t="inlineStr">
        <is>
          <t>16#91/01/49 = 145/01/73</t>
        </is>
      </c>
      <c r="F412" s="66" t="n"/>
      <c r="G412" s="65" t="inlineStr">
        <is>
          <t>Configuration and settings</t>
        </is>
      </c>
      <c r="H412" s="65" t="inlineStr">
        <is>
          <t>R/WS</t>
        </is>
      </c>
      <c r="I412" s="65" t="inlineStr">
        <is>
          <t>UINT (Unsigned16)</t>
        </is>
      </c>
      <c r="J412" s="65" t="inlineStr">
        <is>
          <t xml:space="preserve">1 </t>
        </is>
      </c>
      <c r="K412" s="65" t="inlineStr">
        <is>
          <t>Refer to programming manual</t>
        </is>
      </c>
      <c r="L412" s="65" t="inlineStr">
        <is>
          <t xml:space="preserve">1  ... 50 </t>
        </is>
      </c>
      <c r="M412" s="65" t="inlineStr">
        <is>
          <t>[Pole pairs] (PPNS)</t>
        </is>
      </c>
      <c r="N412" s="69" t="inlineStr">
        <is>
          <t>[data] (MTD)</t>
        </is>
      </c>
    </row>
    <row customFormat="1" r="413" s="60">
      <c r="A413" s="64" t="inlineStr">
        <is>
          <t>TQS</t>
        </is>
      </c>
      <c r="B413" s="65" t="inlineStr">
        <is>
          <t>Nominal motor torque</t>
        </is>
      </c>
      <c r="C413" s="65" t="inlineStr">
        <is>
          <t>16#25D4 = 9684</t>
        </is>
      </c>
      <c r="D413" s="65" t="inlineStr">
        <is>
          <t>16#2042/55</t>
        </is>
      </c>
      <c r="E413" s="65" t="inlineStr">
        <is>
          <t>16#91/01/55 = 145/01/85</t>
        </is>
      </c>
      <c r="F413" s="66" t="n"/>
      <c r="G413" s="65" t="inlineStr">
        <is>
          <t>Configuration and settings</t>
        </is>
      </c>
      <c r="H413" s="65" t="inlineStr">
        <is>
          <t>R/WS</t>
        </is>
      </c>
      <c r="I413" s="65" t="inlineStr">
        <is>
          <t>UINT (Unsigned16)</t>
        </is>
      </c>
      <c r="J413" s="65" t="inlineStr">
        <is>
          <t>Refer to programming manual</t>
        </is>
      </c>
      <c r="K413" s="65" t="inlineStr">
        <is>
          <t>Refer to programming manual</t>
        </is>
      </c>
      <c r="L413" s="65" t="inlineStr">
        <is>
          <t>1 ... 65535</t>
        </is>
      </c>
      <c r="M413" s="65" t="inlineStr">
        <is>
          <t>[Nom Motor torque] (TQS)</t>
        </is>
      </c>
      <c r="N413" s="69" t="inlineStr">
        <is>
          <t>[data] (MTD)</t>
        </is>
      </c>
    </row>
    <row customFormat="1" r="414" s="60">
      <c r="A414" s="64" t="inlineStr">
        <is>
          <t>PHS</t>
        </is>
      </c>
      <c r="B414" s="65" t="inlineStr">
        <is>
          <t>Sync. EMF constant</t>
        </is>
      </c>
      <c r="C414" s="65" t="inlineStr">
        <is>
          <t>16#25C9 = 9673</t>
        </is>
      </c>
      <c r="D414" s="65" t="inlineStr">
        <is>
          <t>16#2042/4A</t>
        </is>
      </c>
      <c r="E414" s="65" t="inlineStr">
        <is>
          <t>16#91/01/4A = 145/01/74</t>
        </is>
      </c>
      <c r="F414" s="66" t="n"/>
      <c r="G414" s="65" t="inlineStr">
        <is>
          <t>Configuration and settings</t>
        </is>
      </c>
      <c r="H414" s="65" t="inlineStr">
        <is>
          <t>R/WS</t>
        </is>
      </c>
      <c r="I414" s="65" t="inlineStr">
        <is>
          <t>UINT (Unsigned16)</t>
        </is>
      </c>
      <c r="J414" s="65" t="inlineStr">
        <is>
          <t>0.1 mV/rpm</t>
        </is>
      </c>
      <c r="K414" s="65" t="inlineStr">
        <is>
          <t>0.0 mV/rpm</t>
        </is>
      </c>
      <c r="L414" s="65" t="inlineStr">
        <is>
          <t>0.0 mV/rpm ... 6553.5 mV/rpm</t>
        </is>
      </c>
      <c r="M414" s="65" t="inlineStr">
        <is>
          <t>[Syn. EMF constant] (PHS)</t>
        </is>
      </c>
      <c r="N414" s="69" t="inlineStr">
        <is>
          <t>[data] (MTD)</t>
        </is>
      </c>
    </row>
    <row customFormat="1" r="415" s="60">
      <c r="A415" s="64" t="inlineStr">
        <is>
          <t>LDS</t>
        </is>
      </c>
      <c r="B415" s="65" t="inlineStr">
        <is>
          <t>Sync motor d inductance</t>
        </is>
      </c>
      <c r="C415" s="65" t="inlineStr">
        <is>
          <t>16#25CA = 9674</t>
        </is>
      </c>
      <c r="D415" s="65" t="inlineStr">
        <is>
          <t>16#2042/4B</t>
        </is>
      </c>
      <c r="E415" s="65" t="inlineStr">
        <is>
          <t>16#91/01/4B = 145/01/75</t>
        </is>
      </c>
      <c r="F415" s="66" t="n"/>
      <c r="G415" s="65" t="inlineStr">
        <is>
          <t>Configuration and settings</t>
        </is>
      </c>
      <c r="H415" s="65" t="inlineStr">
        <is>
          <t>R/WS</t>
        </is>
      </c>
      <c r="I415" s="65" t="inlineStr">
        <is>
          <t>UINT (Unsigned16)</t>
        </is>
      </c>
      <c r="J415" s="65" t="inlineStr">
        <is>
          <t>Refer to programming manual</t>
        </is>
      </c>
      <c r="K415" s="65" t="inlineStr">
        <is>
          <t>0</t>
        </is>
      </c>
      <c r="L415" s="65" t="inlineStr">
        <is>
          <t>0 ... 65535</t>
        </is>
      </c>
      <c r="M415" s="65" t="inlineStr">
        <is>
          <t>[Autotune L d-axis] (LDS)</t>
        </is>
      </c>
      <c r="N415" s="69" t="inlineStr">
        <is>
          <t>[data] (MTD)</t>
        </is>
      </c>
    </row>
    <row customFormat="1" r="416" s="60">
      <c r="A416" s="64" t="inlineStr">
        <is>
          <t>LQS</t>
        </is>
      </c>
      <c r="B416" s="65" t="inlineStr">
        <is>
          <t>Sync motor q inductance</t>
        </is>
      </c>
      <c r="C416" s="65" t="inlineStr">
        <is>
          <t>16#25CB = 9675</t>
        </is>
      </c>
      <c r="D416" s="65" t="inlineStr">
        <is>
          <t>16#2042/4C</t>
        </is>
      </c>
      <c r="E416" s="65" t="inlineStr">
        <is>
          <t>16#91/01/4C = 145/01/76</t>
        </is>
      </c>
      <c r="F416" s="66" t="n"/>
      <c r="G416" s="65" t="inlineStr">
        <is>
          <t>Configuration and settings</t>
        </is>
      </c>
      <c r="H416" s="65" t="inlineStr">
        <is>
          <t>R/WS</t>
        </is>
      </c>
      <c r="I416" s="65" t="inlineStr">
        <is>
          <t>UINT (Unsigned16)</t>
        </is>
      </c>
      <c r="J416" s="65" t="inlineStr">
        <is>
          <t>Refer to programming manual</t>
        </is>
      </c>
      <c r="K416" s="65" t="inlineStr">
        <is>
          <t>0</t>
        </is>
      </c>
      <c r="L416" s="65" t="inlineStr">
        <is>
          <t>0 ... 65535</t>
        </is>
      </c>
      <c r="M416" s="65" t="inlineStr">
        <is>
          <t>[Autotune L q-axis] (LQS)</t>
        </is>
      </c>
      <c r="N416" s="69" t="inlineStr">
        <is>
          <t>[data] (MTD)</t>
        </is>
      </c>
    </row>
    <row customFormat="1" r="417" s="60">
      <c r="A417" s="64" t="inlineStr">
        <is>
          <t>RSAS</t>
        </is>
      </c>
      <c r="B417" s="65" t="inlineStr">
        <is>
          <t>Calculated SyncMotor Stator R</t>
        </is>
      </c>
      <c r="C417" s="65" t="inlineStr">
        <is>
          <t>16#25D2 = 9682</t>
        </is>
      </c>
      <c r="D417" s="65" t="inlineStr">
        <is>
          <t>16#2042/53</t>
        </is>
      </c>
      <c r="E417" s="65" t="inlineStr">
        <is>
          <t>16#91/01/53 = 145/01/83</t>
        </is>
      </c>
      <c r="F417" s="66" t="n"/>
      <c r="G417" s="65" t="inlineStr">
        <is>
          <t>Configuration and settings</t>
        </is>
      </c>
      <c r="H417" s="65" t="inlineStr">
        <is>
          <t>R/WS</t>
        </is>
      </c>
      <c r="I417" s="65" t="inlineStr">
        <is>
          <t>UINT (Unsigned16)</t>
        </is>
      </c>
      <c r="J417" s="65" t="inlineStr">
        <is>
          <t>Refer to programming manual</t>
        </is>
      </c>
      <c r="K417" s="65" t="inlineStr">
        <is>
          <t>0</t>
        </is>
      </c>
      <c r="L417" s="65" t="inlineStr">
        <is>
          <t>0 ... 65535</t>
        </is>
      </c>
      <c r="M417" s="65" t="inlineStr">
        <is>
          <t>[SyncMotor Stator R] (RSAS)</t>
        </is>
      </c>
      <c r="N417" s="69" t="inlineStr">
        <is>
          <t>[data] (MTD)</t>
        </is>
      </c>
    </row>
    <row customFormat="1" r="418" s="60">
      <c r="A418" s="64" t="inlineStr">
        <is>
          <t>UFR</t>
        </is>
      </c>
      <c r="B418" s="65" t="inlineStr">
        <is>
          <t>IR compensation</t>
        </is>
      </c>
      <c r="C418" s="65" t="inlineStr">
        <is>
          <t>16#2597 = 9623</t>
        </is>
      </c>
      <c r="D418" s="65" t="inlineStr">
        <is>
          <t>16#2042/18</t>
        </is>
      </c>
      <c r="E418" s="65" t="inlineStr">
        <is>
          <t>16#91/01/18 = 145/01/24</t>
        </is>
      </c>
      <c r="F418" s="66" t="n"/>
      <c r="G418" s="65" t="inlineStr">
        <is>
          <t>Configuration and settings</t>
        </is>
      </c>
      <c r="H418" s="65" t="inlineStr">
        <is>
          <t>R/W</t>
        </is>
      </c>
      <c r="I418" s="65" t="inlineStr">
        <is>
          <t>UINT (Unsigned16)</t>
        </is>
      </c>
      <c r="J418" s="65" t="inlineStr">
        <is>
          <t>1 %</t>
        </is>
      </c>
      <c r="K418" s="65" t="inlineStr">
        <is>
          <t>100 %</t>
        </is>
      </c>
      <c r="L418" s="65" t="inlineStr">
        <is>
          <t>0 % ... 200 %</t>
        </is>
      </c>
      <c r="M418" s="65" t="inlineStr">
        <is>
          <t>[IR compensation] (UFR)</t>
        </is>
      </c>
      <c r="N418" s="69" t="inlineStr">
        <is>
          <t>[Motor control] (DRC)
[Settings] (SET)</t>
        </is>
      </c>
    </row>
    <row customFormat="1" r="419" s="60">
      <c r="A419" s="64" t="inlineStr">
        <is>
          <t>SLP</t>
        </is>
      </c>
      <c r="B419" s="65" t="inlineStr">
        <is>
          <t>Slip Compensation</t>
        </is>
      </c>
      <c r="C419" s="65" t="inlineStr">
        <is>
          <t>16#2599 = 9625</t>
        </is>
      </c>
      <c r="D419" s="65" t="inlineStr">
        <is>
          <t>16#2042/1A</t>
        </is>
      </c>
      <c r="E419" s="65" t="inlineStr">
        <is>
          <t>16#91/01/1A = 145/01/26</t>
        </is>
      </c>
      <c r="F419" s="66" t="n"/>
      <c r="G419" s="65" t="inlineStr">
        <is>
          <t>Configuration and settings</t>
        </is>
      </c>
      <c r="H419" s="65" t="inlineStr">
        <is>
          <t>R/W</t>
        </is>
      </c>
      <c r="I419" s="65" t="inlineStr">
        <is>
          <t>UINT (Unsigned16)</t>
        </is>
      </c>
      <c r="J419" s="65" t="inlineStr">
        <is>
          <t>1 %</t>
        </is>
      </c>
      <c r="K419" s="65" t="inlineStr">
        <is>
          <t>Refer to programming manual</t>
        </is>
      </c>
      <c r="L419" s="65" t="inlineStr">
        <is>
          <t>0 % ... 300 %</t>
        </is>
      </c>
      <c r="M419" s="65" t="inlineStr">
        <is>
          <t>[Slip compensation] (SLP)</t>
        </is>
      </c>
      <c r="N419" s="69" t="inlineStr">
        <is>
          <t>[Motor control] (DRC)
[Settings] (SET)</t>
        </is>
      </c>
    </row>
    <row customFormat="1" r="420" s="60">
      <c r="A420" s="64" t="inlineStr">
        <is>
          <t>PPN</t>
        </is>
      </c>
      <c r="B420" s="65" t="inlineStr">
        <is>
          <t>Number of pairs of poles calculated</t>
        </is>
      </c>
      <c r="C420" s="65" t="inlineStr">
        <is>
          <t>16#2592 = 9618</t>
        </is>
      </c>
      <c r="D420" s="65" t="inlineStr">
        <is>
          <t>16#2042/13</t>
        </is>
      </c>
      <c r="E420" s="65" t="inlineStr">
        <is>
          <t>16#91/01/13 = 145/01/19</t>
        </is>
      </c>
      <c r="F420" s="66" t="n"/>
      <c r="G420" s="65" t="inlineStr">
        <is>
          <t>Configuration and settings</t>
        </is>
      </c>
      <c r="H420" s="65" t="inlineStr">
        <is>
          <t>R</t>
        </is>
      </c>
      <c r="I420" s="65" t="inlineStr">
        <is>
          <t>UINT (Unsigned16)</t>
        </is>
      </c>
      <c r="J420" s="65" t="inlineStr">
        <is>
          <t xml:space="preserve">1 </t>
        </is>
      </c>
      <c r="K420" s="65" t="inlineStr">
        <is>
          <t>Refer to programming manual</t>
        </is>
      </c>
      <c r="L420" s="65" t="inlineStr">
        <is>
          <t xml:space="preserve">1  ... 100 </t>
        </is>
      </c>
      <c r="M420" s="66" t="n"/>
      <c r="N420" s="68" t="n"/>
    </row>
    <row customFormat="1" r="421" s="60">
      <c r="A421" s="64" t="inlineStr">
        <is>
          <t>FLG</t>
        </is>
      </c>
      <c r="B421" s="65" t="inlineStr">
        <is>
          <t>Frequency loop gain</t>
        </is>
      </c>
      <c r="C421" s="65" t="inlineStr">
        <is>
          <t>16#2594 = 9620</t>
        </is>
      </c>
      <c r="D421" s="65" t="inlineStr">
        <is>
          <t>16#2042/15</t>
        </is>
      </c>
      <c r="E421" s="65" t="inlineStr">
        <is>
          <t>16#91/01/15 = 145/01/21</t>
        </is>
      </c>
      <c r="F421" s="66" t="n"/>
      <c r="G421" s="65" t="inlineStr">
        <is>
          <t>Configuration and settings</t>
        </is>
      </c>
      <c r="H421" s="65" t="inlineStr">
        <is>
          <t>R/W</t>
        </is>
      </c>
      <c r="I421" s="65" t="inlineStr">
        <is>
          <t>UINT (Unsigned16)</t>
        </is>
      </c>
      <c r="J421" s="65" t="inlineStr">
        <is>
          <t>1 %</t>
        </is>
      </c>
      <c r="K421" s="65" t="inlineStr">
        <is>
          <t>20 %</t>
        </is>
      </c>
      <c r="L421" s="65" t="inlineStr">
        <is>
          <t>0 % ... 100 %</t>
        </is>
      </c>
      <c r="M421" s="65" t="inlineStr">
        <is>
          <t>[FreqLoopGain] (FLG)</t>
        </is>
      </c>
      <c r="N421" s="69" t="inlineStr">
        <is>
          <t>[Spd Loop Optimization] (MCL)</t>
        </is>
      </c>
    </row>
    <row customFormat="1" r="422" s="60">
      <c r="A422" s="64" t="inlineStr">
        <is>
          <t>STA</t>
        </is>
      </c>
      <c r="B422" s="65" t="inlineStr">
        <is>
          <t>Frequency loop stability</t>
        </is>
      </c>
      <c r="C422" s="65" t="inlineStr">
        <is>
          <t>16#2595 = 9621</t>
        </is>
      </c>
      <c r="D422" s="65" t="inlineStr">
        <is>
          <t>16#2042/16</t>
        </is>
      </c>
      <c r="E422" s="65" t="inlineStr">
        <is>
          <t>16#91/01/16 = 145/01/22</t>
        </is>
      </c>
      <c r="F422" s="66" t="n"/>
      <c r="G422" s="65" t="inlineStr">
        <is>
          <t>Configuration and settings</t>
        </is>
      </c>
      <c r="H422" s="65" t="inlineStr">
        <is>
          <t>R/W</t>
        </is>
      </c>
      <c r="I422" s="65" t="inlineStr">
        <is>
          <t>UINT (Unsigned16)</t>
        </is>
      </c>
      <c r="J422" s="65" t="inlineStr">
        <is>
          <t>1 %</t>
        </is>
      </c>
      <c r="K422" s="65" t="inlineStr">
        <is>
          <t>20 %</t>
        </is>
      </c>
      <c r="L422" s="65" t="inlineStr">
        <is>
          <t>0 % ... 100 %</t>
        </is>
      </c>
      <c r="M422" s="65" t="inlineStr">
        <is>
          <t>[FreqLoop Stab] (STA)</t>
        </is>
      </c>
      <c r="N422" s="69" t="inlineStr">
        <is>
          <t>[Spd Loop Optimization] (MCL)</t>
        </is>
      </c>
    </row>
    <row customFormat="1" r="423" s="60">
      <c r="A423" s="64" t="inlineStr">
        <is>
          <t>RSA</t>
        </is>
      </c>
      <c r="B423" s="65" t="inlineStr">
        <is>
          <t>AsyncMotor Stator resistance</t>
        </is>
      </c>
      <c r="C423" s="65" t="inlineStr">
        <is>
          <t>16#25AA = 9642</t>
        </is>
      </c>
      <c r="D423" s="65" t="inlineStr">
        <is>
          <t>16#2042/2B</t>
        </is>
      </c>
      <c r="E423" s="65" t="inlineStr">
        <is>
          <t>16#91/01/2B = 145/01/43</t>
        </is>
      </c>
      <c r="F423" s="66" t="n"/>
      <c r="G423" s="65" t="inlineStr">
        <is>
          <t>Configuration and settings</t>
        </is>
      </c>
      <c r="H423" s="65" t="inlineStr">
        <is>
          <t>R/WS</t>
        </is>
      </c>
      <c r="I423" s="65" t="inlineStr">
        <is>
          <t>UINT (Unsigned16)</t>
        </is>
      </c>
      <c r="J423" s="65" t="inlineStr">
        <is>
          <t>Refer to programming manual</t>
        </is>
      </c>
      <c r="K423" s="65" t="inlineStr">
        <is>
          <t>0</t>
        </is>
      </c>
      <c r="L423" s="65" t="inlineStr">
        <is>
          <t>0 ... 65535</t>
        </is>
      </c>
      <c r="M423" s="65" t="inlineStr">
        <is>
          <t>[AsyncMotor R Stator] (RSA)</t>
        </is>
      </c>
      <c r="N423" s="69" t="inlineStr">
        <is>
          <t>[data] (MTD)</t>
        </is>
      </c>
    </row>
    <row customFormat="1" r="424" s="60">
      <c r="A424" s="64" t="inlineStr">
        <is>
          <t>IDA</t>
        </is>
      </c>
      <c r="B424" s="65" t="inlineStr">
        <is>
          <t>Magnetizing Current</t>
        </is>
      </c>
      <c r="C424" s="65" t="inlineStr">
        <is>
          <t>16#25B4 = 9652</t>
        </is>
      </c>
      <c r="D424" s="65" t="inlineStr">
        <is>
          <t>16#2042/35</t>
        </is>
      </c>
      <c r="E424" s="65" t="inlineStr">
        <is>
          <t>16#91/01/35 = 145/01/53</t>
        </is>
      </c>
      <c r="F424" s="66" t="n"/>
      <c r="G424" s="65" t="inlineStr">
        <is>
          <t>Configuration and settings</t>
        </is>
      </c>
      <c r="H424" s="65" t="inlineStr">
        <is>
          <t>R/WS</t>
        </is>
      </c>
      <c r="I424" s="65" t="inlineStr">
        <is>
          <t>UINT (Unsigned16)</t>
        </is>
      </c>
      <c r="J424" s="65" t="inlineStr">
        <is>
          <t>Refer to programming manual</t>
        </is>
      </c>
      <c r="K424" s="65" t="inlineStr">
        <is>
          <t>0</t>
        </is>
      </c>
      <c r="L424" s="65" t="inlineStr">
        <is>
          <t>0 ... 65535</t>
        </is>
      </c>
      <c r="M424" s="65" t="inlineStr">
        <is>
          <t>[Magnetizing Current] (IDA)</t>
        </is>
      </c>
      <c r="N424" s="69" t="inlineStr">
        <is>
          <t>[data] (MTD)</t>
        </is>
      </c>
    </row>
    <row customFormat="1" r="425" s="60">
      <c r="A425" s="64" t="inlineStr">
        <is>
          <t>LFA</t>
        </is>
      </c>
      <c r="B425" s="65" t="inlineStr">
        <is>
          <t>AsyncMotor Leakage inductance</t>
        </is>
      </c>
      <c r="C425" s="65" t="inlineStr">
        <is>
          <t>16#25BE = 9662</t>
        </is>
      </c>
      <c r="D425" s="65" t="inlineStr">
        <is>
          <t>16#2042/3F</t>
        </is>
      </c>
      <c r="E425" s="65" t="inlineStr">
        <is>
          <t>16#91/01/3F = 145/01/63</t>
        </is>
      </c>
      <c r="F425" s="66" t="n"/>
      <c r="G425" s="65" t="inlineStr">
        <is>
          <t>Configuration and settings</t>
        </is>
      </c>
      <c r="H425" s="65" t="inlineStr">
        <is>
          <t>R/WS</t>
        </is>
      </c>
      <c r="I425" s="65" t="inlineStr">
        <is>
          <t>UINT (Unsigned16)</t>
        </is>
      </c>
      <c r="J425" s="65" t="inlineStr">
        <is>
          <t>Refer to programming manual</t>
        </is>
      </c>
      <c r="K425" s="65" t="inlineStr">
        <is>
          <t>0</t>
        </is>
      </c>
      <c r="L425" s="65" t="inlineStr">
        <is>
          <t>0 ... 65535</t>
        </is>
      </c>
      <c r="M425" s="65" t="inlineStr">
        <is>
          <t>[AsyncMotor Lf Induct] (LFA)</t>
        </is>
      </c>
      <c r="N425" s="69" t="inlineStr">
        <is>
          <t>[data] (MTD)</t>
        </is>
      </c>
    </row>
    <row customFormat="1" r="426" s="60">
      <c r="A426" s="64" t="inlineStr">
        <is>
          <t>TRA</t>
        </is>
      </c>
      <c r="B426" s="65" t="inlineStr">
        <is>
          <t>Rotor time constant</t>
        </is>
      </c>
      <c r="C426" s="65" t="inlineStr">
        <is>
          <t>16#25C3 = 9667</t>
        </is>
      </c>
      <c r="D426" s="65" t="inlineStr">
        <is>
          <t>16#2042/44</t>
        </is>
      </c>
      <c r="E426" s="65" t="inlineStr">
        <is>
          <t>16#91/01/44 = 145/01/68</t>
        </is>
      </c>
      <c r="F426" s="66" t="n"/>
      <c r="G426" s="65" t="inlineStr">
        <is>
          <t>Configuration and settings</t>
        </is>
      </c>
      <c r="H426" s="65" t="inlineStr">
        <is>
          <t>R/WS</t>
        </is>
      </c>
      <c r="I426" s="65" t="inlineStr">
        <is>
          <t>UINT (Unsigned16)</t>
        </is>
      </c>
      <c r="J426" s="65" t="inlineStr">
        <is>
          <t>Refer to programming manual</t>
        </is>
      </c>
      <c r="K426" s="65" t="inlineStr">
        <is>
          <t>0</t>
        </is>
      </c>
      <c r="L426" s="65" t="inlineStr">
        <is>
          <t>0 ... 65535</t>
        </is>
      </c>
      <c r="M426" s="65" t="inlineStr">
        <is>
          <t>[Rotor Time Const] (TRA)</t>
        </is>
      </c>
      <c r="N426" s="69" t="inlineStr">
        <is>
          <t>[data] (MTD)</t>
        </is>
      </c>
    </row>
    <row customFormat="1" r="427" s="60">
      <c r="A427" s="64" t="inlineStr">
        <is>
          <t>FRSS</t>
        </is>
      </c>
      <c r="B427" s="65" t="inlineStr">
        <is>
          <t>Synchronous motor nominal freq</t>
        </is>
      </c>
      <c r="C427" s="65" t="inlineStr">
        <is>
          <t>16#25CF = 9679</t>
        </is>
      </c>
      <c r="D427" s="65" t="inlineStr">
        <is>
          <t>16#2042/50</t>
        </is>
      </c>
      <c r="E427" s="65" t="inlineStr">
        <is>
          <t>16#91/01/50 = 145/01/80</t>
        </is>
      </c>
      <c r="F427" s="66" t="n"/>
      <c r="G427" s="65" t="inlineStr">
        <is>
          <t>Configuration and settings</t>
        </is>
      </c>
      <c r="H427" s="65" t="inlineStr">
        <is>
          <t>R</t>
        </is>
      </c>
      <c r="I427" s="65" t="inlineStr">
        <is>
          <t>UINT (Unsigned16)</t>
        </is>
      </c>
      <c r="J427" s="65" t="inlineStr">
        <is>
          <t>0.1 Hz</t>
        </is>
      </c>
      <c r="K427" s="65" t="inlineStr">
        <is>
          <t>Refer to programming manual</t>
        </is>
      </c>
      <c r="L427" s="65" t="inlineStr">
        <is>
          <t>10.0 Hz ... 300.0 Hz</t>
        </is>
      </c>
      <c r="M427" s="65" t="inlineStr">
        <is>
          <t>[Sync Nominal Freq] (FRSS)</t>
        </is>
      </c>
      <c r="N427" s="69" t="inlineStr">
        <is>
          <t>[data] (MTD)</t>
        </is>
      </c>
    </row>
    <row customFormat="1" r="428" s="60">
      <c r="A428" s="64" t="inlineStr">
        <is>
          <t>CLI</t>
        </is>
      </c>
      <c r="B428" s="65" t="inlineStr">
        <is>
          <t>Current limitation</t>
        </is>
      </c>
      <c r="C428" s="65" t="inlineStr">
        <is>
          <t>16#23F1 = 9201</t>
        </is>
      </c>
      <c r="D428" s="65" t="inlineStr">
        <is>
          <t>16#203E/2</t>
        </is>
      </c>
      <c r="E428" s="65" t="inlineStr">
        <is>
          <t>16#8F/01/02 = 143/01/02</t>
        </is>
      </c>
      <c r="F428" s="66" t="n"/>
      <c r="G428" s="65" t="inlineStr">
        <is>
          <t>Configuration and settings</t>
        </is>
      </c>
      <c r="H428" s="65" t="inlineStr">
        <is>
          <t>R/W</t>
        </is>
      </c>
      <c r="I428" s="65" t="inlineStr">
        <is>
          <t>UINT (Unsigned16)</t>
        </is>
      </c>
      <c r="J428" s="65" t="inlineStr">
        <is>
          <t>Refer to programming manual</t>
        </is>
      </c>
      <c r="K428" s="65" t="inlineStr">
        <is>
          <t>Refer to programming manual</t>
        </is>
      </c>
      <c r="L428" s="65" t="inlineStr">
        <is>
          <t>0 ... 65535</t>
        </is>
      </c>
      <c r="M428" s="65" t="inlineStr">
        <is>
          <t>[Current Limitation] (CLI)</t>
        </is>
      </c>
      <c r="N428" s="69" t="inlineStr">
        <is>
          <t>[Motor monitoring] (MOP)
[Settings] (SET)
[2nd current limit.] (CLI)</t>
        </is>
      </c>
    </row>
    <row customFormat="1" r="429" s="60">
      <c r="A429" s="64" t="inlineStr">
        <is>
          <t>BOA</t>
        </is>
      </c>
      <c r="B429" s="65" t="inlineStr">
        <is>
          <t>Boost activation</t>
        </is>
      </c>
      <c r="C429" s="65" t="inlineStr">
        <is>
          <t>16#3656 = 13910</t>
        </is>
      </c>
      <c r="D429" s="65" t="inlineStr">
        <is>
          <t>16#206D/B</t>
        </is>
      </c>
      <c r="E429" s="65" t="inlineStr">
        <is>
          <t>16#A6/01/6F = 166/01/111</t>
        </is>
      </c>
      <c r="F429" s="67" t="inlineStr">
        <is>
          <t>BOA</t>
        </is>
      </c>
      <c r="G429" s="65" t="inlineStr">
        <is>
          <t>Configuration and settings</t>
        </is>
      </c>
      <c r="H429" s="65" t="inlineStr">
        <is>
          <t>R/WS</t>
        </is>
      </c>
      <c r="I429" s="65" t="inlineStr">
        <is>
          <t>WORD (Enumeration)</t>
        </is>
      </c>
      <c r="J429" s="65" t="inlineStr">
        <is>
          <t>-</t>
        </is>
      </c>
      <c r="K429" s="65" t="inlineStr">
        <is>
          <t>Refer to programming manual</t>
        </is>
      </c>
      <c r="L429" s="66" t="n"/>
      <c r="M429" s="65" t="inlineStr">
        <is>
          <t>[Boost activation] (BOA)</t>
        </is>
      </c>
      <c r="N429" s="69" t="inlineStr">
        <is>
          <t>[Motor control] (DRC)</t>
        </is>
      </c>
    </row>
    <row customFormat="1" r="430" s="60">
      <c r="A430" s="64" t="inlineStr">
        <is>
          <t>LBA</t>
        </is>
      </c>
      <c r="B430" s="65" t="inlineStr">
        <is>
          <t>Load sharing</t>
        </is>
      </c>
      <c r="C430" s="65" t="inlineStr">
        <is>
          <t>16#37DD = 14301</t>
        </is>
      </c>
      <c r="D430" s="65" t="inlineStr">
        <is>
          <t>16#2071/2</t>
        </is>
      </c>
      <c r="E430" s="65" t="inlineStr">
        <is>
          <t>16#A8/01/66 = 168/01/102</t>
        </is>
      </c>
      <c r="F430" s="67" t="inlineStr">
        <is>
          <t>N_Y</t>
        </is>
      </c>
      <c r="G430" s="65" t="inlineStr">
        <is>
          <t>Configuration and settings</t>
        </is>
      </c>
      <c r="H430" s="65" t="inlineStr">
        <is>
          <t>R/WS</t>
        </is>
      </c>
      <c r="I430" s="65" t="inlineStr">
        <is>
          <t>WORD (Enumeration)</t>
        </is>
      </c>
      <c r="J430" s="65" t="inlineStr">
        <is>
          <t>-</t>
        </is>
      </c>
      <c r="K430" s="65" t="inlineStr">
        <is>
          <t>[No] NO</t>
        </is>
      </c>
      <c r="L430" s="66" t="n"/>
      <c r="M430" s="65" t="inlineStr">
        <is>
          <t>[Load sharing] (LBA)</t>
        </is>
      </c>
      <c r="N430" s="69" t="inlineStr">
        <is>
          <t>[Load Sharing] (LDS)
[Load Sharing] (LDS)
[Load Sharing M/S] (MSB)</t>
        </is>
      </c>
    </row>
    <row customFormat="1" r="431" s="60">
      <c r="A431" s="64" t="inlineStr">
        <is>
          <t>LBC</t>
        </is>
      </c>
      <c r="B431" s="65" t="inlineStr">
        <is>
          <t>Load correction</t>
        </is>
      </c>
      <c r="C431" s="65" t="inlineStr">
        <is>
          <t>16#37DE = 14302</t>
        </is>
      </c>
      <c r="D431" s="65" t="inlineStr">
        <is>
          <t>16#2071/3</t>
        </is>
      </c>
      <c r="E431" s="65" t="inlineStr">
        <is>
          <t>16#A8/01/67 = 168/01/103</t>
        </is>
      </c>
      <c r="F431" s="66" t="n"/>
      <c r="G431" s="65" t="inlineStr">
        <is>
          <t>Configuration and settings</t>
        </is>
      </c>
      <c r="H431" s="65" t="inlineStr">
        <is>
          <t>R/W</t>
        </is>
      </c>
      <c r="I431" s="65" t="inlineStr">
        <is>
          <t>UINT (Unsigned16)</t>
        </is>
      </c>
      <c r="J431" s="65" t="inlineStr">
        <is>
          <t>0.1 Hz</t>
        </is>
      </c>
      <c r="K431" s="65" t="inlineStr">
        <is>
          <t>0.0 Hz</t>
        </is>
      </c>
      <c r="L431" s="65" t="inlineStr">
        <is>
          <t>0.0 Hz ... 1000.0 Hz</t>
        </is>
      </c>
      <c r="M431" s="65" t="inlineStr">
        <is>
          <t>[Load correction] (LBC)</t>
        </is>
      </c>
      <c r="N431" s="69" t="inlineStr">
        <is>
          <t>[Load Sharing M/S] (MSB)
[Load Sharing] (LDS)
[Load Sharing] (LDS)
[Settings] (SET)</t>
        </is>
      </c>
    </row>
    <row customFormat="1" r="432" s="60">
      <c r="A432" s="64" t="inlineStr">
        <is>
          <t>LBC1</t>
        </is>
      </c>
      <c r="B432" s="65" t="inlineStr">
        <is>
          <t>Correction min speed</t>
        </is>
      </c>
      <c r="C432" s="65" t="inlineStr">
        <is>
          <t>16#37DF = 14303</t>
        </is>
      </c>
      <c r="D432" s="65" t="inlineStr">
        <is>
          <t>16#2071/4</t>
        </is>
      </c>
      <c r="E432" s="65" t="inlineStr">
        <is>
          <t>16#A8/01/68 = 168/01/104</t>
        </is>
      </c>
      <c r="F432" s="66" t="n"/>
      <c r="G432" s="65" t="inlineStr">
        <is>
          <t>Configuration and settings</t>
        </is>
      </c>
      <c r="H432" s="65" t="inlineStr">
        <is>
          <t>R/W</t>
        </is>
      </c>
      <c r="I432" s="65" t="inlineStr">
        <is>
          <t>UINT (Unsigned16)</t>
        </is>
      </c>
      <c r="J432" s="65" t="inlineStr">
        <is>
          <t>0.1 Hz</t>
        </is>
      </c>
      <c r="K432" s="65" t="inlineStr">
        <is>
          <t>0.0 Hz</t>
        </is>
      </c>
      <c r="L432" s="65" t="inlineStr">
        <is>
          <t>0.0 Hz ... 999.9 Hz</t>
        </is>
      </c>
      <c r="M432" s="65" t="inlineStr">
        <is>
          <t>[Correction min spd] (LBC1)</t>
        </is>
      </c>
      <c r="N432" s="69" t="inlineStr">
        <is>
          <t>[Load Sharing M/S] (MSB)
[Load Sharing] (LDS)
[Load Sharing] (LDS)</t>
        </is>
      </c>
    </row>
    <row customFormat="1" r="433" s="60">
      <c r="A433" s="64" t="inlineStr">
        <is>
          <t>LBC2</t>
        </is>
      </c>
      <c r="B433" s="65" t="inlineStr">
        <is>
          <t>Correction max speed</t>
        </is>
      </c>
      <c r="C433" s="65" t="inlineStr">
        <is>
          <t>16#37E0 = 14304</t>
        </is>
      </c>
      <c r="D433" s="65" t="inlineStr">
        <is>
          <t>16#2071/5</t>
        </is>
      </c>
      <c r="E433" s="65" t="inlineStr">
        <is>
          <t>16#A8/01/69 = 168/01/105</t>
        </is>
      </c>
      <c r="F433" s="66" t="n"/>
      <c r="G433" s="65" t="inlineStr">
        <is>
          <t>Configuration and settings</t>
        </is>
      </c>
      <c r="H433" s="65" t="inlineStr">
        <is>
          <t>R/W</t>
        </is>
      </c>
      <c r="I433" s="65" t="inlineStr">
        <is>
          <t>UINT (Unsigned16)</t>
        </is>
      </c>
      <c r="J433" s="65" t="inlineStr">
        <is>
          <t>0.1 Hz</t>
        </is>
      </c>
      <c r="K433" s="65" t="inlineStr">
        <is>
          <t>0.0 Hz</t>
        </is>
      </c>
      <c r="L433" s="65" t="inlineStr">
        <is>
          <t>0.0 Hz ... 1000.0 Hz</t>
        </is>
      </c>
      <c r="M433" s="65" t="inlineStr">
        <is>
          <t>[Correction max spd] (LBC2)</t>
        </is>
      </c>
      <c r="N433" s="69" t="inlineStr">
        <is>
          <t>[Load Sharing M/S] (MSB)
[Load Sharing] (LDS)
[Load Sharing] (LDS)</t>
        </is>
      </c>
    </row>
    <row customFormat="1" r="434" s="60">
      <c r="A434" s="64" t="inlineStr">
        <is>
          <t>LBC3</t>
        </is>
      </c>
      <c r="B434" s="65" t="inlineStr">
        <is>
          <t>Torque offset</t>
        </is>
      </c>
      <c r="C434" s="65" t="inlineStr">
        <is>
          <t>16#37E1 = 14305</t>
        </is>
      </c>
      <c r="D434" s="65" t="inlineStr">
        <is>
          <t>16#2071/6</t>
        </is>
      </c>
      <c r="E434" s="65" t="inlineStr">
        <is>
          <t>16#A8/01/6A = 168/01/106</t>
        </is>
      </c>
      <c r="F434" s="66" t="n"/>
      <c r="G434" s="65" t="inlineStr">
        <is>
          <t>Configuration and settings</t>
        </is>
      </c>
      <c r="H434" s="65" t="inlineStr">
        <is>
          <t>R/W</t>
        </is>
      </c>
      <c r="I434" s="65" t="inlineStr">
        <is>
          <t>UINT (Unsigned16)</t>
        </is>
      </c>
      <c r="J434" s="65" t="inlineStr">
        <is>
          <t>1 %</t>
        </is>
      </c>
      <c r="K434" s="65" t="inlineStr">
        <is>
          <t>0 %</t>
        </is>
      </c>
      <c r="L434" s="65" t="inlineStr">
        <is>
          <t>0 % ... 300 %</t>
        </is>
      </c>
      <c r="M434" s="65" t="inlineStr">
        <is>
          <t>[Torque offset] (LBC3)</t>
        </is>
      </c>
      <c r="N434" s="69" t="inlineStr">
        <is>
          <t>[Load Sharing M/S] (MSB)
[Load Sharing] (LDS)
[Load Sharing] (LDS)</t>
        </is>
      </c>
    </row>
    <row customFormat="1" r="435" s="60">
      <c r="A435" s="64" t="inlineStr">
        <is>
          <t>LBF</t>
        </is>
      </c>
      <c r="B435" s="65" t="inlineStr">
        <is>
          <t>Sharing filter</t>
        </is>
      </c>
      <c r="C435" s="65" t="inlineStr">
        <is>
          <t>16#37E2 = 14306</t>
        </is>
      </c>
      <c r="D435" s="65" t="inlineStr">
        <is>
          <t>16#2071/7</t>
        </is>
      </c>
      <c r="E435" s="65" t="inlineStr">
        <is>
          <t>16#A8/01/6B = 168/01/107</t>
        </is>
      </c>
      <c r="F435" s="66" t="n"/>
      <c r="G435" s="65" t="inlineStr">
        <is>
          <t>Configuration and settings</t>
        </is>
      </c>
      <c r="H435" s="65" t="inlineStr">
        <is>
          <t>R/W</t>
        </is>
      </c>
      <c r="I435" s="65" t="inlineStr">
        <is>
          <t>UINT (Unsigned16)</t>
        </is>
      </c>
      <c r="J435" s="65" t="inlineStr">
        <is>
          <t>1 ms</t>
        </is>
      </c>
      <c r="K435" s="65" t="inlineStr">
        <is>
          <t>100 ms</t>
        </is>
      </c>
      <c r="L435" s="65" t="inlineStr">
        <is>
          <t>100 ms ... 20000 ms</t>
        </is>
      </c>
      <c r="M435" s="65" t="inlineStr">
        <is>
          <t>[Sharing filter] (LBF)</t>
        </is>
      </c>
      <c r="N435" s="69" t="inlineStr">
        <is>
          <t>[Load Sharing M/S] (MSB)
[Load Sharing] (LDS)
[Load Sharing] (LDS)</t>
        </is>
      </c>
    </row>
    <row customFormat="1" r="436" s="60">
      <c r="A436" s="64" t="inlineStr">
        <is>
          <t>FMOH</t>
        </is>
      </c>
      <c r="B436" s="65" t="inlineStr">
        <is>
          <t>Fan max operation time</t>
        </is>
      </c>
      <c r="C436" s="65" t="inlineStr">
        <is>
          <t>16#9EB8 = 40632</t>
        </is>
      </c>
      <c r="D436" s="66" t="n"/>
      <c r="E436" s="66" t="n"/>
      <c r="F436" s="66" t="n"/>
      <c r="G436" s="65" t="inlineStr">
        <is>
          <t>Configuration and setting</t>
        </is>
      </c>
      <c r="H436" s="65" t="inlineStr">
        <is>
          <t>R/WS</t>
        </is>
      </c>
      <c r="I436" s="65" t="inlineStr">
        <is>
          <t>UINT (Unsigned16)</t>
        </is>
      </c>
      <c r="J436" s="65" t="inlineStr">
        <is>
          <t>1 h</t>
        </is>
      </c>
      <c r="K436" s="65" t="inlineStr">
        <is>
          <t>30000 h</t>
        </is>
      </c>
      <c r="L436" s="65" t="inlineStr">
        <is>
          <t>0 h ... 65535 h</t>
        </is>
      </c>
      <c r="M436" s="65" t="inlineStr">
        <is>
          <t>[Fan Max Oper Time] (FMOH)</t>
        </is>
      </c>
      <c r="N436" s="69" t="inlineStr">
        <is>
          <t>[Settings] (SET)
[Fan management] (FAMA)</t>
        </is>
      </c>
    </row>
    <row customFormat="1" r="437" s="60">
      <c r="A437" s="64" t="inlineStr">
        <is>
          <t>TCC</t>
        </is>
      </c>
      <c r="B437" s="65" t="inlineStr">
        <is>
          <t>2/3-wire control</t>
        </is>
      </c>
      <c r="C437" s="65" t="inlineStr">
        <is>
          <t>16#2B5D = 11101</t>
        </is>
      </c>
      <c r="D437" s="65" t="inlineStr">
        <is>
          <t>16#2051/2</t>
        </is>
      </c>
      <c r="E437" s="65" t="inlineStr">
        <is>
          <t>16#98/01/66 = 152/01/102</t>
        </is>
      </c>
      <c r="F437" s="67" t="inlineStr">
        <is>
          <t>TCC</t>
        </is>
      </c>
      <c r="G437" s="65" t="inlineStr">
        <is>
          <t>Configuration and settings</t>
        </is>
      </c>
      <c r="H437" s="65" t="inlineStr">
        <is>
          <t>R/WS</t>
        </is>
      </c>
      <c r="I437" s="65" t="inlineStr">
        <is>
          <t>WORD (Enumeration)</t>
        </is>
      </c>
      <c r="J437" s="65" t="inlineStr">
        <is>
          <t>-</t>
        </is>
      </c>
      <c r="K437" s="65" t="inlineStr">
        <is>
          <t>[2-wire control] 2C</t>
        </is>
      </c>
      <c r="L437" s="66" t="n"/>
      <c r="M437" s="65" t="inlineStr">
        <is>
          <t>[2/3-Wire Control] (TCC)</t>
        </is>
      </c>
      <c r="N437" s="69" t="inlineStr">
        <is>
          <t>[Simply start] (SIM)
[Command and Reference] (CRP)</t>
        </is>
      </c>
    </row>
    <row customFormat="1" r="438" s="60">
      <c r="A438" s="64" t="inlineStr">
        <is>
          <t>TCT</t>
        </is>
      </c>
      <c r="B438" s="65" t="inlineStr">
        <is>
          <t>Type of 2-wire control</t>
        </is>
      </c>
      <c r="C438" s="65" t="inlineStr">
        <is>
          <t>16#2B5E = 11102</t>
        </is>
      </c>
      <c r="D438" s="65" t="inlineStr">
        <is>
          <t>16#2051/3</t>
        </is>
      </c>
      <c r="E438" s="65" t="inlineStr">
        <is>
          <t>16#98/01/67 = 152/01/103</t>
        </is>
      </c>
      <c r="F438" s="67" t="inlineStr">
        <is>
          <t>TCT</t>
        </is>
      </c>
      <c r="G438" s="65" t="inlineStr">
        <is>
          <t>Configuration and settings</t>
        </is>
      </c>
      <c r="H438" s="65" t="inlineStr">
        <is>
          <t>R/WS</t>
        </is>
      </c>
      <c r="I438" s="65" t="inlineStr">
        <is>
          <t>WORD (Enumeration)</t>
        </is>
      </c>
      <c r="J438" s="65" t="inlineStr">
        <is>
          <t>-</t>
        </is>
      </c>
      <c r="K438" s="65" t="inlineStr">
        <is>
          <t>[Transition] TRN</t>
        </is>
      </c>
      <c r="L438" s="66" t="n"/>
      <c r="M438" s="65" t="inlineStr">
        <is>
          <t>[2-wire type] (TCT)</t>
        </is>
      </c>
      <c r="N438" s="69" t="inlineStr">
        <is>
          <t>[Command and Reference] (CRP)</t>
        </is>
      </c>
    </row>
    <row customFormat="1" r="439" s="60">
      <c r="A439" s="64" t="inlineStr">
        <is>
          <t>RRS</t>
        </is>
      </c>
      <c r="B439" s="65" t="inlineStr">
        <is>
          <t>Reverse assignment</t>
        </is>
      </c>
      <c r="C439" s="65" t="inlineStr">
        <is>
          <t>16#2B61 = 11105</t>
        </is>
      </c>
      <c r="D439" s="65" t="inlineStr">
        <is>
          <t>16#2051/6</t>
        </is>
      </c>
      <c r="E439" s="65" t="inlineStr">
        <is>
          <t>16#98/01/6A = 152/01/106</t>
        </is>
      </c>
      <c r="F439" s="67" t="inlineStr">
        <is>
          <t>PSLIN</t>
        </is>
      </c>
      <c r="G439" s="65" t="inlineStr">
        <is>
          <t>Configuration and settings</t>
        </is>
      </c>
      <c r="H439" s="65" t="inlineStr">
        <is>
          <t>R/WS</t>
        </is>
      </c>
      <c r="I439" s="65" t="inlineStr">
        <is>
          <t>WORD (Enumeration)</t>
        </is>
      </c>
      <c r="J439" s="65" t="inlineStr">
        <is>
          <t>-</t>
        </is>
      </c>
      <c r="K439" s="65" t="inlineStr">
        <is>
          <t>Refer to programming manual</t>
        </is>
      </c>
      <c r="L439" s="66" t="n"/>
      <c r="M439" s="65" t="inlineStr">
        <is>
          <t>[Reverse Assign] (RRS)</t>
        </is>
      </c>
      <c r="N439" s="69" t="inlineStr">
        <is>
          <t>[Command and Reference] (CRP)</t>
        </is>
      </c>
    </row>
    <row customFormat="1" r="440" s="60">
      <c r="A440" s="64" t="inlineStr">
        <is>
          <t>BSP</t>
        </is>
      </c>
      <c r="B440" s="65" t="inlineStr">
        <is>
          <t>Reference frequency template selection</t>
        </is>
      </c>
      <c r="C440" s="65" t="inlineStr">
        <is>
          <t>16#0C22 = 3106</t>
        </is>
      </c>
      <c r="D440" s="65" t="inlineStr">
        <is>
          <t>16#2001/7</t>
        </is>
      </c>
      <c r="E440" s="65" t="inlineStr">
        <is>
          <t>16#70/01/6B = 112/01/107</t>
        </is>
      </c>
      <c r="F440" s="67" t="inlineStr">
        <is>
          <t>BSP</t>
        </is>
      </c>
      <c r="G440" s="65" t="inlineStr">
        <is>
          <t>Configuration and settings</t>
        </is>
      </c>
      <c r="H440" s="65" t="inlineStr">
        <is>
          <t>R/W</t>
        </is>
      </c>
      <c r="I440" s="65" t="inlineStr">
        <is>
          <t>WORD (Enumeration)</t>
        </is>
      </c>
      <c r="J440" s="65" t="inlineStr">
        <is>
          <t>-</t>
        </is>
      </c>
      <c r="K440" s="65" t="inlineStr">
        <is>
          <t>[Standard ref template] BSD</t>
        </is>
      </c>
      <c r="L440" s="66" t="n"/>
      <c r="M440" s="65" t="inlineStr">
        <is>
          <t>[Ref Freq template] (BSP)</t>
        </is>
      </c>
      <c r="N440" s="69" t="inlineStr">
        <is>
          <t>[Pump start stop] (PST)
[Speed Limits] (SLM)
[Input/Output] (IO)</t>
        </is>
      </c>
    </row>
    <row customFormat="1" r="441" s="60">
      <c r="A441" s="64" t="inlineStr">
        <is>
          <t>AI1T</t>
        </is>
      </c>
      <c r="B441" s="65" t="inlineStr">
        <is>
          <t>Configuration of  AI1</t>
        </is>
      </c>
      <c r="C441" s="65" t="inlineStr">
        <is>
          <t>16#1132 = 4402</t>
        </is>
      </c>
      <c r="D441" s="65" t="inlineStr">
        <is>
          <t>16#200E/3</t>
        </is>
      </c>
      <c r="E441" s="65" t="inlineStr">
        <is>
          <t>16#77/01/03 = 119/01/03</t>
        </is>
      </c>
      <c r="F441" s="67" t="inlineStr">
        <is>
          <t>AIOT</t>
        </is>
      </c>
      <c r="G441" s="65" t="inlineStr">
        <is>
          <t>Configuration and settings</t>
        </is>
      </c>
      <c r="H441" s="65" t="inlineStr">
        <is>
          <t>R/WS</t>
        </is>
      </c>
      <c r="I441" s="65" t="inlineStr">
        <is>
          <t>WORD (Enumeration)</t>
        </is>
      </c>
      <c r="J441" s="65" t="inlineStr">
        <is>
          <t>-</t>
        </is>
      </c>
      <c r="K441" s="65" t="inlineStr">
        <is>
          <t>[Voltage] 10U</t>
        </is>
      </c>
      <c r="L441" s="66" t="n"/>
      <c r="M441" s="65" t="inlineStr">
        <is>
          <t>[AI1 Type] (AI1T)</t>
        </is>
      </c>
      <c r="N441" s="69" t="inlineStr">
        <is>
          <t>[PID Feedback] (FDB)
[PID Feedback] (FDB)
[Speed Ref AI1 Config.] (MSR1)
[Torque Ref AI1 Config.] (MTR1)
[AI1 configuration] (AI1)
[Thermal monitoring] (TPP)
[Thermal monitoring] (TPP)
[Thermal monitoring] (TPP)</t>
        </is>
      </c>
    </row>
    <row customFormat="1" r="442" s="60">
      <c r="A442" s="64" t="inlineStr">
        <is>
          <t>UIL1</t>
        </is>
      </c>
      <c r="B442" s="65" t="inlineStr">
        <is>
          <t>AI1 voltage scaling parameter of 0%</t>
        </is>
      </c>
      <c r="C442" s="65" t="inlineStr">
        <is>
          <t>16#113C = 4412</t>
        </is>
      </c>
      <c r="D442" s="65" t="inlineStr">
        <is>
          <t>16#200E/D</t>
        </is>
      </c>
      <c r="E442" s="65" t="inlineStr">
        <is>
          <t>16#77/01/0D = 119/01/13</t>
        </is>
      </c>
      <c r="F442" s="66" t="n"/>
      <c r="G442" s="65" t="inlineStr">
        <is>
          <t>Configuration and settings</t>
        </is>
      </c>
      <c r="H442" s="65" t="inlineStr">
        <is>
          <t>R/W</t>
        </is>
      </c>
      <c r="I442" s="65" t="inlineStr">
        <is>
          <t>UINT (Unsigned16)</t>
        </is>
      </c>
      <c r="J442" s="65" t="inlineStr">
        <is>
          <t>0.1 V</t>
        </is>
      </c>
      <c r="K442" s="65" t="inlineStr">
        <is>
          <t>0.0 V</t>
        </is>
      </c>
      <c r="L442" s="65" t="inlineStr">
        <is>
          <t>0.0 V ... 10.0 V</t>
        </is>
      </c>
      <c r="M442" s="65" t="inlineStr">
        <is>
          <t>[AI1 Min. Value] (UIL1)</t>
        </is>
      </c>
      <c r="N442" s="69" t="inlineStr">
        <is>
          <t>[PID Feedback] (FDB)
[PID Feedback] (FDB)
[AI1] (AI1C)
[Speed Ref AI1 Config.] (MSR1)
[Torque Ref AI1 Config.] (MTR1)
[AI1 configuration] (AI1)</t>
        </is>
      </c>
    </row>
    <row customFormat="1" r="443" s="60">
      <c r="A443" s="64" t="inlineStr">
        <is>
          <t>UIH1</t>
        </is>
      </c>
      <c r="B443" s="65" t="inlineStr">
        <is>
          <t>AI1 voltage scaling parameter of 100%</t>
        </is>
      </c>
      <c r="C443" s="65" t="inlineStr">
        <is>
          <t>16#1146 = 4422</t>
        </is>
      </c>
      <c r="D443" s="65" t="inlineStr">
        <is>
          <t>16#200E/17</t>
        </is>
      </c>
      <c r="E443" s="65" t="inlineStr">
        <is>
          <t>16#77/01/17 = 119/01/23</t>
        </is>
      </c>
      <c r="F443" s="66" t="n"/>
      <c r="G443" s="65" t="inlineStr">
        <is>
          <t>Configuration and settings</t>
        </is>
      </c>
      <c r="H443" s="65" t="inlineStr">
        <is>
          <t>R/W</t>
        </is>
      </c>
      <c r="I443" s="65" t="inlineStr">
        <is>
          <t>UINT (Unsigned16)</t>
        </is>
      </c>
      <c r="J443" s="65" t="inlineStr">
        <is>
          <t>0.1 V</t>
        </is>
      </c>
      <c r="K443" s="65" t="inlineStr">
        <is>
          <t>10.0 V</t>
        </is>
      </c>
      <c r="L443" s="65" t="inlineStr">
        <is>
          <t>0.0 V ... 10.0 V</t>
        </is>
      </c>
      <c r="M443" s="65" t="inlineStr">
        <is>
          <t>[AI1 Max Value] (UIH1)</t>
        </is>
      </c>
      <c r="N443" s="69" t="inlineStr">
        <is>
          <t>[PID Feedback] (FDB)
[PID Feedback] (FDB)
[AI1] (AI1C)
[Speed Ref AI1 Config.] (MSR1)
[Torque Ref AI1 Config.] (MTR1)
[AI1 configuration] (AI1)</t>
        </is>
      </c>
    </row>
    <row customFormat="1" r="444" s="60">
      <c r="A444" s="64" t="inlineStr">
        <is>
          <t>AI1F</t>
        </is>
      </c>
      <c r="B444" s="65" t="inlineStr">
        <is>
          <t>AI1 filter</t>
        </is>
      </c>
      <c r="C444" s="65" t="inlineStr">
        <is>
          <t>16#1164 = 4452</t>
        </is>
      </c>
      <c r="D444" s="65" t="inlineStr">
        <is>
          <t>16#200E/35</t>
        </is>
      </c>
      <c r="E444" s="65" t="inlineStr">
        <is>
          <t>16#77/01/35 = 119/01/53</t>
        </is>
      </c>
      <c r="F444" s="66" t="n"/>
      <c r="G444" s="65" t="inlineStr">
        <is>
          <t>Configuration and settings</t>
        </is>
      </c>
      <c r="H444" s="65" t="inlineStr">
        <is>
          <t>R/W</t>
        </is>
      </c>
      <c r="I444" s="65" t="inlineStr">
        <is>
          <t>UINT (Unsigned16)</t>
        </is>
      </c>
      <c r="J444" s="65" t="inlineStr">
        <is>
          <t>0.01 s</t>
        </is>
      </c>
      <c r="K444" s="65" t="inlineStr">
        <is>
          <t>0.00 s</t>
        </is>
      </c>
      <c r="L444" s="65" t="inlineStr">
        <is>
          <t>0.00 s ... 10.00 s</t>
        </is>
      </c>
      <c r="M444" s="65" t="inlineStr">
        <is>
          <t>[AI1 filter] (AI1F)</t>
        </is>
      </c>
      <c r="N444" s="69" t="inlineStr">
        <is>
          <t>[AI1] (AI1C)
[AI1 configuration] (AI1)</t>
        </is>
      </c>
    </row>
    <row customFormat="1" r="445" s="60">
      <c r="A445" s="64" t="inlineStr">
        <is>
          <t>AI1E</t>
        </is>
      </c>
      <c r="B445" s="65" t="inlineStr">
        <is>
          <t>AI1 intermediate point X</t>
        </is>
      </c>
      <c r="C445" s="65" t="inlineStr">
        <is>
          <t>16#116E = 4462</t>
        </is>
      </c>
      <c r="D445" s="65" t="inlineStr">
        <is>
          <t>16#200E/3F</t>
        </is>
      </c>
      <c r="E445" s="65" t="inlineStr">
        <is>
          <t>16#77/01/3F = 119/01/63</t>
        </is>
      </c>
      <c r="F445" s="66" t="n"/>
      <c r="G445" s="65" t="inlineStr">
        <is>
          <t>Configuration and settings</t>
        </is>
      </c>
      <c r="H445" s="65" t="inlineStr">
        <is>
          <t>R/W</t>
        </is>
      </c>
      <c r="I445" s="65" t="inlineStr">
        <is>
          <t>UINT (Unsigned16)</t>
        </is>
      </c>
      <c r="J445" s="65" t="inlineStr">
        <is>
          <t>1 %</t>
        </is>
      </c>
      <c r="K445" s="65" t="inlineStr">
        <is>
          <t>0 %</t>
        </is>
      </c>
      <c r="L445" s="65" t="inlineStr">
        <is>
          <t>0 % ... 100 %</t>
        </is>
      </c>
      <c r="M445" s="65" t="inlineStr">
        <is>
          <t>[AI1 Interm. point X] (AI1E)</t>
        </is>
      </c>
      <c r="N445" s="69" t="inlineStr">
        <is>
          <t>[AI1 configuration] (AI1)</t>
        </is>
      </c>
    </row>
    <row customFormat="1" r="446" s="60">
      <c r="A446" s="64" t="inlineStr">
        <is>
          <t>AI1S</t>
        </is>
      </c>
      <c r="B446" s="65" t="inlineStr">
        <is>
          <t>AI1 intermediate point Y</t>
        </is>
      </c>
      <c r="C446" s="65" t="inlineStr">
        <is>
          <t>16#1178 = 4472</t>
        </is>
      </c>
      <c r="D446" s="65" t="inlineStr">
        <is>
          <t>16#200E/49</t>
        </is>
      </c>
      <c r="E446" s="65" t="inlineStr">
        <is>
          <t>16#77/01/49 = 119/01/73</t>
        </is>
      </c>
      <c r="F446" s="66" t="n"/>
      <c r="G446" s="65" t="inlineStr">
        <is>
          <t>Configuration and settings</t>
        </is>
      </c>
      <c r="H446" s="65" t="inlineStr">
        <is>
          <t>R/W</t>
        </is>
      </c>
      <c r="I446" s="65" t="inlineStr">
        <is>
          <t>UINT (Unsigned16)</t>
        </is>
      </c>
      <c r="J446" s="65" t="inlineStr">
        <is>
          <t>1 %</t>
        </is>
      </c>
      <c r="K446" s="65" t="inlineStr">
        <is>
          <t>0 %</t>
        </is>
      </c>
      <c r="L446" s="65" t="inlineStr">
        <is>
          <t>0 % ... 100 %</t>
        </is>
      </c>
      <c r="M446" s="65" t="inlineStr">
        <is>
          <t>[AI1 Interm. point Y] (AI1S)</t>
        </is>
      </c>
      <c r="N446" s="69" t="inlineStr">
        <is>
          <t>[AI1 configuration] (AI1)</t>
        </is>
      </c>
    </row>
    <row customFormat="1" r="447" s="60">
      <c r="A447" s="64" t="inlineStr">
        <is>
          <t>AI2T</t>
        </is>
      </c>
      <c r="B447" s="65" t="inlineStr">
        <is>
          <t>Configuration of  AI2</t>
        </is>
      </c>
      <c r="C447" s="65" t="inlineStr">
        <is>
          <t>16#1133 = 4403</t>
        </is>
      </c>
      <c r="D447" s="65" t="inlineStr">
        <is>
          <t>16#200E/4</t>
        </is>
      </c>
      <c r="E447" s="65" t="inlineStr">
        <is>
          <t>16#77/01/04 = 119/01/04</t>
        </is>
      </c>
      <c r="F447" s="67" t="inlineStr">
        <is>
          <t>AIOT</t>
        </is>
      </c>
      <c r="G447" s="65" t="inlineStr">
        <is>
          <t>Configuration and settings</t>
        </is>
      </c>
      <c r="H447" s="65" t="inlineStr">
        <is>
          <t>R/WS</t>
        </is>
      </c>
      <c r="I447" s="65" t="inlineStr">
        <is>
          <t>WORD (Enumeration)</t>
        </is>
      </c>
      <c r="J447" s="65" t="inlineStr">
        <is>
          <t>-</t>
        </is>
      </c>
      <c r="K447" s="65" t="inlineStr">
        <is>
          <t>[AI bipolar volts selected] N10U</t>
        </is>
      </c>
      <c r="L447" s="66" t="n"/>
      <c r="M447" s="65" t="inlineStr">
        <is>
          <t>[AI2 Type] (AI2T)</t>
        </is>
      </c>
      <c r="N447" s="69" t="inlineStr">
        <is>
          <t>[PID Feedback] (FDB)
[PID Feedback] (FDB)
[Speed Ref AI2 Config.] (MSR2)
[Torque Ref AI2 Config.] (MTR2)
[AI2 configuration] (AI2)</t>
        </is>
      </c>
    </row>
    <row customFormat="1" r="448" s="60">
      <c r="A448" s="64" t="inlineStr">
        <is>
          <t>UIL2</t>
        </is>
      </c>
      <c r="B448" s="65" t="inlineStr">
        <is>
          <t>AI2 voltage scaling parameter of 0%</t>
        </is>
      </c>
      <c r="C448" s="65" t="inlineStr">
        <is>
          <t>16#113D = 4413</t>
        </is>
      </c>
      <c r="D448" s="65" t="inlineStr">
        <is>
          <t>16#200E/E</t>
        </is>
      </c>
      <c r="E448" s="65" t="inlineStr">
        <is>
          <t>16#77/01/0E = 119/01/14</t>
        </is>
      </c>
      <c r="F448" s="66" t="n"/>
      <c r="G448" s="65" t="inlineStr">
        <is>
          <t>Configuration and settings</t>
        </is>
      </c>
      <c r="H448" s="65" t="inlineStr">
        <is>
          <t>R/W</t>
        </is>
      </c>
      <c r="I448" s="65" t="inlineStr">
        <is>
          <t>UINT (Unsigned16)</t>
        </is>
      </c>
      <c r="J448" s="65" t="inlineStr">
        <is>
          <t>0.1 V</t>
        </is>
      </c>
      <c r="K448" s="65" t="inlineStr">
        <is>
          <t>0.0 V</t>
        </is>
      </c>
      <c r="L448" s="65" t="inlineStr">
        <is>
          <t>0.0 V ... 10.0 V</t>
        </is>
      </c>
      <c r="M448" s="65" t="inlineStr">
        <is>
          <t>[AI2 Min. Value] (UIL2)</t>
        </is>
      </c>
      <c r="N448" s="69" t="inlineStr">
        <is>
          <t>[PID Feedback] (FDB)
[PID Feedback] (FDB)
[AI2] (AI2C)
[Speed Ref AI2 Config.] (MSR2)
[Torque Ref AI2 Config.] (MTR2)
[AI2 configuration] (AI2)</t>
        </is>
      </c>
    </row>
    <row customFormat="1" r="449" s="60">
      <c r="A449" s="64" t="inlineStr">
        <is>
          <t>UIH2</t>
        </is>
      </c>
      <c r="B449" s="65" t="inlineStr">
        <is>
          <t>AI2 voltage scaling parameter of 100%</t>
        </is>
      </c>
      <c r="C449" s="65" t="inlineStr">
        <is>
          <t>16#1147 = 4423</t>
        </is>
      </c>
      <c r="D449" s="65" t="inlineStr">
        <is>
          <t>16#200E/18</t>
        </is>
      </c>
      <c r="E449" s="65" t="inlineStr">
        <is>
          <t>16#77/01/18 = 119/01/24</t>
        </is>
      </c>
      <c r="F449" s="66" t="n"/>
      <c r="G449" s="65" t="inlineStr">
        <is>
          <t>Configuration and settings</t>
        </is>
      </c>
      <c r="H449" s="65" t="inlineStr">
        <is>
          <t>R/W</t>
        </is>
      </c>
      <c r="I449" s="65" t="inlineStr">
        <is>
          <t>UINT (Unsigned16)</t>
        </is>
      </c>
      <c r="J449" s="65" t="inlineStr">
        <is>
          <t>0.1 V</t>
        </is>
      </c>
      <c r="K449" s="65" t="inlineStr">
        <is>
          <t>10.0 V</t>
        </is>
      </c>
      <c r="L449" s="65" t="inlineStr">
        <is>
          <t>0.0 V ... 10.0 V</t>
        </is>
      </c>
      <c r="M449" s="65" t="inlineStr">
        <is>
          <t>[AI2 Max value] (UIH2)</t>
        </is>
      </c>
      <c r="N449" s="69" t="inlineStr">
        <is>
          <t>[PID Feedback] (FDB)
[PID Feedback] (FDB)
[AI2] (AI2C)
[Speed Ref AI2 Config.] (MSR2)
[Torque Ref AI2 Config.] (MTR2)
[AI2 configuration] (AI2)</t>
        </is>
      </c>
    </row>
    <row customFormat="1" r="450" s="60">
      <c r="A450" s="64" t="inlineStr">
        <is>
          <t>AI2F</t>
        </is>
      </c>
      <c r="B450" s="65" t="inlineStr">
        <is>
          <t>AI2 filter</t>
        </is>
      </c>
      <c r="C450" s="65" t="inlineStr">
        <is>
          <t>16#1165 = 4453</t>
        </is>
      </c>
      <c r="D450" s="65" t="inlineStr">
        <is>
          <t>16#200E/36</t>
        </is>
      </c>
      <c r="E450" s="65" t="inlineStr">
        <is>
          <t>16#77/01/36 = 119/01/54</t>
        </is>
      </c>
      <c r="F450" s="66" t="n"/>
      <c r="G450" s="65" t="inlineStr">
        <is>
          <t>Configuration and settings</t>
        </is>
      </c>
      <c r="H450" s="65" t="inlineStr">
        <is>
          <t>R/W</t>
        </is>
      </c>
      <c r="I450" s="65" t="inlineStr">
        <is>
          <t>UINT (Unsigned16)</t>
        </is>
      </c>
      <c r="J450" s="65" t="inlineStr">
        <is>
          <t>0.01 s</t>
        </is>
      </c>
      <c r="K450" s="65" t="inlineStr">
        <is>
          <t>0.00 s</t>
        </is>
      </c>
      <c r="L450" s="65" t="inlineStr">
        <is>
          <t>0.00 s ... 10.00 s</t>
        </is>
      </c>
      <c r="M450" s="65" t="inlineStr">
        <is>
          <t>[AI2 filter] (AI2F)</t>
        </is>
      </c>
      <c r="N450" s="69" t="inlineStr">
        <is>
          <t>[AI2] (AI2C)
[AI2 configuration] (AI2)</t>
        </is>
      </c>
    </row>
    <row customFormat="1" r="451" s="60">
      <c r="A451" s="64" t="inlineStr">
        <is>
          <t>AI2E</t>
        </is>
      </c>
      <c r="B451" s="65" t="inlineStr">
        <is>
          <t>AI2 intermediate point X</t>
        </is>
      </c>
      <c r="C451" s="65" t="inlineStr">
        <is>
          <t>16#116F = 4463</t>
        </is>
      </c>
      <c r="D451" s="65" t="inlineStr">
        <is>
          <t>16#200E/40</t>
        </is>
      </c>
      <c r="E451" s="65" t="inlineStr">
        <is>
          <t>16#77/01/40 = 119/01/64</t>
        </is>
      </c>
      <c r="F451" s="66" t="n"/>
      <c r="G451" s="65" t="inlineStr">
        <is>
          <t>Configuration and settings</t>
        </is>
      </c>
      <c r="H451" s="65" t="inlineStr">
        <is>
          <t>R/W</t>
        </is>
      </c>
      <c r="I451" s="65" t="inlineStr">
        <is>
          <t>UINT (Unsigned16)</t>
        </is>
      </c>
      <c r="J451" s="65" t="inlineStr">
        <is>
          <t>1 %</t>
        </is>
      </c>
      <c r="K451" s="65" t="inlineStr">
        <is>
          <t>0 %</t>
        </is>
      </c>
      <c r="L451" s="65" t="inlineStr">
        <is>
          <t>0 % ... 100 %</t>
        </is>
      </c>
      <c r="M451" s="65" t="inlineStr">
        <is>
          <t>[AI2 Interm. point X] (AI2E)</t>
        </is>
      </c>
      <c r="N451" s="69" t="inlineStr">
        <is>
          <t>[AI2 configuration] (AI2)</t>
        </is>
      </c>
    </row>
    <row customFormat="1" r="452" s="60">
      <c r="A452" s="64" t="inlineStr">
        <is>
          <t>AI2S</t>
        </is>
      </c>
      <c r="B452" s="65" t="inlineStr">
        <is>
          <t>AI2 intermediate point Y</t>
        </is>
      </c>
      <c r="C452" s="65" t="inlineStr">
        <is>
          <t>16#1179 = 4473</t>
        </is>
      </c>
      <c r="D452" s="65" t="inlineStr">
        <is>
          <t>16#200E/4A</t>
        </is>
      </c>
      <c r="E452" s="65" t="inlineStr">
        <is>
          <t>16#77/01/4A = 119/01/74</t>
        </is>
      </c>
      <c r="F452" s="66" t="n"/>
      <c r="G452" s="65" t="inlineStr">
        <is>
          <t>Configuration and settings</t>
        </is>
      </c>
      <c r="H452" s="65" t="inlineStr">
        <is>
          <t>R/W</t>
        </is>
      </c>
      <c r="I452" s="65" t="inlineStr">
        <is>
          <t>UINT (Unsigned16)</t>
        </is>
      </c>
      <c r="J452" s="65" t="inlineStr">
        <is>
          <t>1 %</t>
        </is>
      </c>
      <c r="K452" s="65" t="inlineStr">
        <is>
          <t>0 %</t>
        </is>
      </c>
      <c r="L452" s="65" t="inlineStr">
        <is>
          <t>0 % ... 100 %</t>
        </is>
      </c>
      <c r="M452" s="65" t="inlineStr">
        <is>
          <t>[AI2 Interm. point Y] (AI2S)</t>
        </is>
      </c>
      <c r="N452" s="69" t="inlineStr">
        <is>
          <t>[AI2 configuration] (AI2)</t>
        </is>
      </c>
    </row>
    <row customFormat="1" r="453" s="60">
      <c r="A453" s="64" t="inlineStr">
        <is>
          <t>AI3T</t>
        </is>
      </c>
      <c r="B453" s="65" t="inlineStr">
        <is>
          <t>Configuration of  AI3</t>
        </is>
      </c>
      <c r="C453" s="65" t="inlineStr">
        <is>
          <t>16#1134 = 4404</t>
        </is>
      </c>
      <c r="D453" s="65" t="inlineStr">
        <is>
          <t>16#200E/5</t>
        </is>
      </c>
      <c r="E453" s="65" t="inlineStr">
        <is>
          <t>16#77/01/05 = 119/01/05</t>
        </is>
      </c>
      <c r="F453" s="67" t="inlineStr">
        <is>
          <t>AIOT</t>
        </is>
      </c>
      <c r="G453" s="65" t="inlineStr">
        <is>
          <t>Configuration and settings</t>
        </is>
      </c>
      <c r="H453" s="65" t="inlineStr">
        <is>
          <t>R/WS</t>
        </is>
      </c>
      <c r="I453" s="65" t="inlineStr">
        <is>
          <t>WORD (Enumeration)</t>
        </is>
      </c>
      <c r="J453" s="65" t="inlineStr">
        <is>
          <t>-</t>
        </is>
      </c>
      <c r="K453" s="65" t="inlineStr">
        <is>
          <t>[Voltage] 10U</t>
        </is>
      </c>
      <c r="L453" s="66" t="n"/>
      <c r="M453" s="65" t="inlineStr">
        <is>
          <t>[AI3 Type] (AI3T)</t>
        </is>
      </c>
      <c r="N453" s="69" t="inlineStr">
        <is>
          <t>[PID Feedback] (FDB)
[PID Feedback] (FDB)
[Speed Ref AI3 Config.] (MSR3)
[Torque Ref AI3 Config.] (MTR3)
[AI3 configuration] (AI3)
[Thermal monitoring] (TPP)
[Thermal monitoring] (TPP)
[Thermal monitoring] (TPP)</t>
        </is>
      </c>
    </row>
    <row customFormat="1" r="454" s="60">
      <c r="A454" s="64" t="inlineStr">
        <is>
          <t>CRL3</t>
        </is>
      </c>
      <c r="B454" s="65" t="inlineStr">
        <is>
          <t>AI3 current scaling parameter of 0%</t>
        </is>
      </c>
      <c r="C454" s="65" t="inlineStr">
        <is>
          <t>16#1152 = 4434</t>
        </is>
      </c>
      <c r="D454" s="65" t="inlineStr">
        <is>
          <t>16#200E/23</t>
        </is>
      </c>
      <c r="E454" s="65" t="inlineStr">
        <is>
          <t>16#77/01/23 = 119/01/35</t>
        </is>
      </c>
      <c r="F454" s="66" t="n"/>
      <c r="G454" s="65" t="inlineStr">
        <is>
          <t>Configuration and settings</t>
        </is>
      </c>
      <c r="H454" s="65" t="inlineStr">
        <is>
          <t>R/W</t>
        </is>
      </c>
      <c r="I454" s="65" t="inlineStr">
        <is>
          <t>UINT (Unsigned16)</t>
        </is>
      </c>
      <c r="J454" s="65" t="inlineStr">
        <is>
          <t>0.1 mA</t>
        </is>
      </c>
      <c r="K454" s="65" t="inlineStr">
        <is>
          <t>0.0 mA</t>
        </is>
      </c>
      <c r="L454" s="65" t="inlineStr">
        <is>
          <t>0.0 mA ... 20.0 mA</t>
        </is>
      </c>
      <c r="M454" s="65" t="inlineStr">
        <is>
          <t>[AI3 Min. Value] (CRL3)</t>
        </is>
      </c>
      <c r="N454" s="69" t="inlineStr">
        <is>
          <t>[PID Feedback] (FDB)
[PID Feedback] (FDB)
[AI3] (AI3C)
[Speed Ref AI3 Config.] (MSR3)
[Torque Ref AI3 Config.] (MTR3)
[AI3 configuration] (AI3)</t>
        </is>
      </c>
    </row>
    <row customFormat="1" r="455" s="60">
      <c r="A455" s="64" t="inlineStr">
        <is>
          <t>CRH3</t>
        </is>
      </c>
      <c r="B455" s="65" t="inlineStr">
        <is>
          <t>AI3 current scaling parameter of 100%</t>
        </is>
      </c>
      <c r="C455" s="65" t="inlineStr">
        <is>
          <t>16#115C = 4444</t>
        </is>
      </c>
      <c r="D455" s="65" t="inlineStr">
        <is>
          <t>16#200E/2D</t>
        </is>
      </c>
      <c r="E455" s="65" t="inlineStr">
        <is>
          <t>16#77/01/2D = 119/01/45</t>
        </is>
      </c>
      <c r="F455" s="66" t="n"/>
      <c r="G455" s="65" t="inlineStr">
        <is>
          <t>Configuration and settings</t>
        </is>
      </c>
      <c r="H455" s="65" t="inlineStr">
        <is>
          <t>R/W</t>
        </is>
      </c>
      <c r="I455" s="65" t="inlineStr">
        <is>
          <t>UINT (Unsigned16)</t>
        </is>
      </c>
      <c r="J455" s="65" t="inlineStr">
        <is>
          <t>0.1 mA</t>
        </is>
      </c>
      <c r="K455" s="65" t="inlineStr">
        <is>
          <t>20.0 mA</t>
        </is>
      </c>
      <c r="L455" s="65" t="inlineStr">
        <is>
          <t>0.0 mA ... 20.0 mA</t>
        </is>
      </c>
      <c r="M455" s="65" t="inlineStr">
        <is>
          <t>[AI3 Max Value] (CRH3)</t>
        </is>
      </c>
      <c r="N455" s="69" t="inlineStr">
        <is>
          <t>[PID Feedback] (FDB)
[PID Feedback] (FDB)
[AI3] (AI3C)
[Speed Ref AI3 Config.] (MSR3)
[Torque Ref AI3 Config.] (MTR3)
[AI3 configuration] (AI3)</t>
        </is>
      </c>
    </row>
    <row customFormat="1" r="456" s="60">
      <c r="A456" s="64" t="inlineStr">
        <is>
          <t>AI3F</t>
        </is>
      </c>
      <c r="B456" s="65" t="inlineStr">
        <is>
          <t>AI3 filter</t>
        </is>
      </c>
      <c r="C456" s="65" t="inlineStr">
        <is>
          <t>16#1166 = 4454</t>
        </is>
      </c>
      <c r="D456" s="65" t="inlineStr">
        <is>
          <t>16#200E/37</t>
        </is>
      </c>
      <c r="E456" s="65" t="inlineStr">
        <is>
          <t>16#77/01/37 = 119/01/55</t>
        </is>
      </c>
      <c r="F456" s="66" t="n"/>
      <c r="G456" s="65" t="inlineStr">
        <is>
          <t>Configuration and settings</t>
        </is>
      </c>
      <c r="H456" s="65" t="inlineStr">
        <is>
          <t>R/W</t>
        </is>
      </c>
      <c r="I456" s="65" t="inlineStr">
        <is>
          <t>UINT (Unsigned16)</t>
        </is>
      </c>
      <c r="J456" s="65" t="inlineStr">
        <is>
          <t>0.01 s</t>
        </is>
      </c>
      <c r="K456" s="65" t="inlineStr">
        <is>
          <t>0.00 s</t>
        </is>
      </c>
      <c r="L456" s="65" t="inlineStr">
        <is>
          <t>0.00 s ... 10.00 s</t>
        </is>
      </c>
      <c r="M456" s="65" t="inlineStr">
        <is>
          <t>[AI3 filter] (AI3F)</t>
        </is>
      </c>
      <c r="N456" s="69" t="inlineStr">
        <is>
          <t>[AI3] (AI3C)
[AI3 configuration] (AI3)</t>
        </is>
      </c>
    </row>
    <row customFormat="1" r="457" s="60">
      <c r="A457" s="64" t="inlineStr">
        <is>
          <t>AI3E</t>
        </is>
      </c>
      <c r="B457" s="65" t="inlineStr">
        <is>
          <t>AI3 intermediate point X</t>
        </is>
      </c>
      <c r="C457" s="65" t="inlineStr">
        <is>
          <t>16#1170 = 4464</t>
        </is>
      </c>
      <c r="D457" s="65" t="inlineStr">
        <is>
          <t>16#200E/41</t>
        </is>
      </c>
      <c r="E457" s="65" t="inlineStr">
        <is>
          <t>16#77/01/41 = 119/01/65</t>
        </is>
      </c>
      <c r="F457" s="66" t="n"/>
      <c r="G457" s="65" t="inlineStr">
        <is>
          <t>Configuration and settings</t>
        </is>
      </c>
      <c r="H457" s="65" t="inlineStr">
        <is>
          <t>R/W</t>
        </is>
      </c>
      <c r="I457" s="65" t="inlineStr">
        <is>
          <t>UINT (Unsigned16)</t>
        </is>
      </c>
      <c r="J457" s="65" t="inlineStr">
        <is>
          <t>1 %</t>
        </is>
      </c>
      <c r="K457" s="65" t="inlineStr">
        <is>
          <t>0 %</t>
        </is>
      </c>
      <c r="L457" s="65" t="inlineStr">
        <is>
          <t>0 % ... 100 %</t>
        </is>
      </c>
      <c r="M457" s="65" t="inlineStr">
        <is>
          <t>[AI3 X Interm. point] (AI3E)</t>
        </is>
      </c>
      <c r="N457" s="69" t="inlineStr">
        <is>
          <t>[AI3 configuration] (AI3)</t>
        </is>
      </c>
    </row>
    <row customFormat="1" r="458" s="60">
      <c r="A458" s="64" t="inlineStr">
        <is>
          <t>AI3S</t>
        </is>
      </c>
      <c r="B458" s="65" t="inlineStr">
        <is>
          <t>AI3 intermediate point Y</t>
        </is>
      </c>
      <c r="C458" s="65" t="inlineStr">
        <is>
          <t>16#117A = 4474</t>
        </is>
      </c>
      <c r="D458" s="65" t="inlineStr">
        <is>
          <t>16#200E/4B</t>
        </is>
      </c>
      <c r="E458" s="65" t="inlineStr">
        <is>
          <t>16#77/01/4B = 119/01/75</t>
        </is>
      </c>
      <c r="F458" s="66" t="n"/>
      <c r="G458" s="65" t="inlineStr">
        <is>
          <t>Configuration and settings</t>
        </is>
      </c>
      <c r="H458" s="65" t="inlineStr">
        <is>
          <t>R/W</t>
        </is>
      </c>
      <c r="I458" s="65" t="inlineStr">
        <is>
          <t>UINT (Unsigned16)</t>
        </is>
      </c>
      <c r="J458" s="65" t="inlineStr">
        <is>
          <t>1 %</t>
        </is>
      </c>
      <c r="K458" s="65" t="inlineStr">
        <is>
          <t>0 %</t>
        </is>
      </c>
      <c r="L458" s="65" t="inlineStr">
        <is>
          <t>0 % ... 100 %</t>
        </is>
      </c>
      <c r="M458" s="65" t="inlineStr">
        <is>
          <t>[AI3 Y Interm. point] (AI3S)</t>
        </is>
      </c>
      <c r="N458" s="69" t="inlineStr">
        <is>
          <t>[AI3 configuration] (AI3)</t>
        </is>
      </c>
    </row>
    <row customFormat="1" r="459" s="60">
      <c r="A459" s="64" t="inlineStr">
        <is>
          <t>AO1</t>
        </is>
      </c>
      <c r="B459" s="65" t="inlineStr">
        <is>
          <t>AQ1 assignment</t>
        </is>
      </c>
      <c r="C459" s="65" t="inlineStr">
        <is>
          <t>16#139D = 5021</t>
        </is>
      </c>
      <c r="D459" s="65" t="inlineStr">
        <is>
          <t>16#2014/16</t>
        </is>
      </c>
      <c r="E459" s="65" t="inlineStr">
        <is>
          <t>16#7A/01/16 = 122/01/22</t>
        </is>
      </c>
      <c r="F459" s="67" t="inlineStr">
        <is>
          <t>PSA</t>
        </is>
      </c>
      <c r="G459" s="65" t="inlineStr">
        <is>
          <t>Configuration and settings</t>
        </is>
      </c>
      <c r="H459" s="65" t="inlineStr">
        <is>
          <t>R/WS</t>
        </is>
      </c>
      <c r="I459" s="65" t="inlineStr">
        <is>
          <t>WORD (Enumeration)</t>
        </is>
      </c>
      <c r="J459" s="65" t="inlineStr">
        <is>
          <t>-</t>
        </is>
      </c>
      <c r="K459" s="65" t="inlineStr">
        <is>
          <t>[Motor frequency] OFR</t>
        </is>
      </c>
      <c r="L459" s="66" t="n"/>
      <c r="M459" s="65" t="inlineStr">
        <is>
          <t>[AQ1 assignment] (AO1)</t>
        </is>
      </c>
      <c r="N459" s="69" t="inlineStr">
        <is>
          <t>[AQ1] (AO1C)
[AQ1 configuration] (AO1)</t>
        </is>
      </c>
    </row>
    <row customFormat="1" r="460" s="60">
      <c r="A460" s="64" t="inlineStr">
        <is>
          <t>AO1T</t>
        </is>
      </c>
      <c r="B460" s="65" t="inlineStr">
        <is>
          <t>AQ1 Type</t>
        </is>
      </c>
      <c r="C460" s="65" t="inlineStr">
        <is>
          <t>16#11F9 = 4601</t>
        </is>
      </c>
      <c r="D460" s="65" t="inlineStr">
        <is>
          <t>16#2010/2</t>
        </is>
      </c>
      <c r="E460" s="65" t="inlineStr">
        <is>
          <t>16#78/01/02 = 120/01/02</t>
        </is>
      </c>
      <c r="F460" s="67" t="inlineStr">
        <is>
          <t>AIOT</t>
        </is>
      </c>
      <c r="G460" s="65" t="inlineStr">
        <is>
          <t>Configuration and settings</t>
        </is>
      </c>
      <c r="H460" s="65" t="inlineStr">
        <is>
          <t>R/WS</t>
        </is>
      </c>
      <c r="I460" s="65" t="inlineStr">
        <is>
          <t>WORD (Enumeration)</t>
        </is>
      </c>
      <c r="J460" s="65" t="inlineStr">
        <is>
          <t>-</t>
        </is>
      </c>
      <c r="K460" s="65" t="inlineStr">
        <is>
          <t>[Voltage] 10U</t>
        </is>
      </c>
      <c r="L460" s="66" t="n"/>
      <c r="M460" s="65" t="inlineStr">
        <is>
          <t>[AQ1 Type] (AO1T)</t>
        </is>
      </c>
      <c r="N460" s="69" t="inlineStr">
        <is>
          <t>[Speed Ref AQ1 Config.] (MSM1)
[Torque Ref AQ1 Config.] (MTM1)
[AQ1 configuration] (AO1)</t>
        </is>
      </c>
    </row>
    <row customFormat="1" r="461" s="60">
      <c r="A461" s="64" t="inlineStr">
        <is>
          <t>AOL1</t>
        </is>
      </c>
      <c r="B461" s="65" t="inlineStr">
        <is>
          <t>AQ1 min output value</t>
        </is>
      </c>
      <c r="C461" s="65" t="inlineStr">
        <is>
          <t>16#1221 = 4641</t>
        </is>
      </c>
      <c r="D461" s="65" t="inlineStr">
        <is>
          <t>16#2010/2A</t>
        </is>
      </c>
      <c r="E461" s="65" t="inlineStr">
        <is>
          <t>16#78/01/2A = 120/01/42</t>
        </is>
      </c>
      <c r="F461" s="66" t="n"/>
      <c r="G461" s="65" t="inlineStr">
        <is>
          <t>Configuration and settings</t>
        </is>
      </c>
      <c r="H461" s="65" t="inlineStr">
        <is>
          <t>R/W</t>
        </is>
      </c>
      <c r="I461" s="65" t="inlineStr">
        <is>
          <t>UINT (Unsigned16)</t>
        </is>
      </c>
      <c r="J461" s="65" t="inlineStr">
        <is>
          <t>0.1 mA</t>
        </is>
      </c>
      <c r="K461" s="65" t="inlineStr">
        <is>
          <t>0.0 mA</t>
        </is>
      </c>
      <c r="L461" s="65" t="inlineStr">
        <is>
          <t>0.0 mA ... 20.0 mA</t>
        </is>
      </c>
      <c r="M461" s="65" t="inlineStr">
        <is>
          <t>[AQ1 min output] (AOL1)</t>
        </is>
      </c>
      <c r="N461" s="69" t="inlineStr">
        <is>
          <t>[AQ1] (AO1C)
[Speed Ref AQ1 Config.] (MSM1)
[Torque Ref AQ1 Config.] (MTM1)
[AQ1 configuration] (AO1)</t>
        </is>
      </c>
    </row>
    <row customFormat="1" r="462" s="60">
      <c r="A462" s="64" t="inlineStr">
        <is>
          <t>AOH1</t>
        </is>
      </c>
      <c r="B462" s="65" t="inlineStr">
        <is>
          <t>AQ1 max output value</t>
        </is>
      </c>
      <c r="C462" s="65" t="inlineStr">
        <is>
          <t>16#122B = 4651</t>
        </is>
      </c>
      <c r="D462" s="65" t="inlineStr">
        <is>
          <t>16#2010/34</t>
        </is>
      </c>
      <c r="E462" s="65" t="inlineStr">
        <is>
          <t>16#78/01/34 = 120/01/52</t>
        </is>
      </c>
      <c r="F462" s="66" t="n"/>
      <c r="G462" s="65" t="inlineStr">
        <is>
          <t>Configuration and settings</t>
        </is>
      </c>
      <c r="H462" s="65" t="inlineStr">
        <is>
          <t>R/W</t>
        </is>
      </c>
      <c r="I462" s="65" t="inlineStr">
        <is>
          <t>UINT (Unsigned16)</t>
        </is>
      </c>
      <c r="J462" s="65" t="inlineStr">
        <is>
          <t>0.1 mA</t>
        </is>
      </c>
      <c r="K462" s="65" t="inlineStr">
        <is>
          <t>20.0 mA</t>
        </is>
      </c>
      <c r="L462" s="65" t="inlineStr">
        <is>
          <t>0.0 mA ... 20.0 mA</t>
        </is>
      </c>
      <c r="M462" s="65" t="inlineStr">
        <is>
          <t>[AQ1 max output] (AOH1)</t>
        </is>
      </c>
      <c r="N462" s="69" t="inlineStr">
        <is>
          <t>[AQ1] (AO1C)
[Speed Ref AQ1 Config.] (MSM1)
[Torque Ref AQ1 Config.] (MTM1)
[AQ1 configuration] (AO1)</t>
        </is>
      </c>
    </row>
    <row customFormat="1" r="463" s="60">
      <c r="A463" s="64" t="inlineStr">
        <is>
          <t>UOL1</t>
        </is>
      </c>
      <c r="B463" s="65" t="inlineStr">
        <is>
          <t>AQ1 minimum output</t>
        </is>
      </c>
      <c r="C463" s="65" t="inlineStr">
        <is>
          <t>16#120D = 4621</t>
        </is>
      </c>
      <c r="D463" s="65" t="inlineStr">
        <is>
          <t>16#2010/16</t>
        </is>
      </c>
      <c r="E463" s="65" t="inlineStr">
        <is>
          <t>16#78/01/16 = 120/01/22</t>
        </is>
      </c>
      <c r="F463" s="66" t="n"/>
      <c r="G463" s="65" t="inlineStr">
        <is>
          <t>Configuration and settings</t>
        </is>
      </c>
      <c r="H463" s="65" t="inlineStr">
        <is>
          <t>R/W</t>
        </is>
      </c>
      <c r="I463" s="65" t="inlineStr">
        <is>
          <t>UINT (Unsigned16)</t>
        </is>
      </c>
      <c r="J463" s="65" t="inlineStr">
        <is>
          <t>0.1 V</t>
        </is>
      </c>
      <c r="K463" s="65" t="inlineStr">
        <is>
          <t>0.0 V</t>
        </is>
      </c>
      <c r="L463" s="65" t="inlineStr">
        <is>
          <t>0.0 V ... 10.0 V</t>
        </is>
      </c>
      <c r="M463" s="65" t="inlineStr">
        <is>
          <t>[AQ1 min Output] (UOL1)</t>
        </is>
      </c>
      <c r="N463" s="69" t="inlineStr">
        <is>
          <t>[AQ1] (AO1C)
[Speed Ref AQ1 Config.] (MSM1)
[Torque Ref AQ1 Config.] (MTM1)
[AQ1 configuration] (AO1)</t>
        </is>
      </c>
    </row>
    <row customFormat="1" r="464" s="60">
      <c r="A464" s="64" t="inlineStr">
        <is>
          <t>UOH1</t>
        </is>
      </c>
      <c r="B464" s="65" t="inlineStr">
        <is>
          <t>AQ1 maximum output</t>
        </is>
      </c>
      <c r="C464" s="65" t="inlineStr">
        <is>
          <t>16#1217 = 4631</t>
        </is>
      </c>
      <c r="D464" s="65" t="inlineStr">
        <is>
          <t>16#2010/20</t>
        </is>
      </c>
      <c r="E464" s="65" t="inlineStr">
        <is>
          <t>16#78/01/20 = 120/01/32</t>
        </is>
      </c>
      <c r="F464" s="66" t="n"/>
      <c r="G464" s="65" t="inlineStr">
        <is>
          <t>Configuration and settings</t>
        </is>
      </c>
      <c r="H464" s="65" t="inlineStr">
        <is>
          <t>R/W</t>
        </is>
      </c>
      <c r="I464" s="65" t="inlineStr">
        <is>
          <t>UINT (Unsigned16)</t>
        </is>
      </c>
      <c r="J464" s="65" t="inlineStr">
        <is>
          <t>0.1 V</t>
        </is>
      </c>
      <c r="K464" s="65" t="inlineStr">
        <is>
          <t>10.0 V</t>
        </is>
      </c>
      <c r="L464" s="65" t="inlineStr">
        <is>
          <t>0.0 V ... 10.0 V</t>
        </is>
      </c>
      <c r="M464" s="65" t="inlineStr">
        <is>
          <t>[AQ1 max Output] (UOH1)</t>
        </is>
      </c>
      <c r="N464" s="69" t="inlineStr">
        <is>
          <t>[AQ1] (AO1C)
[Speed Ref AQ1 Config.] (MSM1)
[Torque Ref AQ1 Config.] (MTM1)
[AQ1 configuration] (AO1)</t>
        </is>
      </c>
    </row>
    <row customFormat="1" r="465" s="60">
      <c r="A465" s="64" t="inlineStr">
        <is>
          <t>ASL1</t>
        </is>
      </c>
      <c r="B465" s="65" t="inlineStr">
        <is>
          <t>Scaling AQ1 min</t>
        </is>
      </c>
      <c r="C465" s="65" t="inlineStr">
        <is>
          <t>16#1235 = 4661</t>
        </is>
      </c>
      <c r="D465" s="65" t="inlineStr">
        <is>
          <t>16#2010/3E</t>
        </is>
      </c>
      <c r="E465" s="65" t="inlineStr">
        <is>
          <t>16#78/01/3E = 120/01/62</t>
        </is>
      </c>
      <c r="F465" s="66" t="n"/>
      <c r="G465" s="65" t="inlineStr">
        <is>
          <t>Configuration and settings</t>
        </is>
      </c>
      <c r="H465" s="65" t="inlineStr">
        <is>
          <t>R/W</t>
        </is>
      </c>
      <c r="I465" s="65" t="inlineStr">
        <is>
          <t>UINT (Unsigned16)</t>
        </is>
      </c>
      <c r="J465" s="65" t="inlineStr">
        <is>
          <t>0.1 %</t>
        </is>
      </c>
      <c r="K465" s="65" t="inlineStr">
        <is>
          <t>0.0 %</t>
        </is>
      </c>
      <c r="L465" s="65" t="inlineStr">
        <is>
          <t>0.0 % ... 100.0 %</t>
        </is>
      </c>
      <c r="M465" s="65" t="inlineStr">
        <is>
          <t>[Scaling AQ1 min] (ASL1)</t>
        </is>
      </c>
      <c r="N465" s="69" t="inlineStr">
        <is>
          <t>[AQ1] (AO1C)
[AQ1 configuration] (AO1)</t>
        </is>
      </c>
    </row>
    <row customFormat="1" r="466" s="60">
      <c r="A466" s="64" t="inlineStr">
        <is>
          <t>ASH1</t>
        </is>
      </c>
      <c r="B466" s="65" t="inlineStr">
        <is>
          <t>Scaling AQ1 max</t>
        </is>
      </c>
      <c r="C466" s="65" t="inlineStr">
        <is>
          <t>16#123F = 4671</t>
        </is>
      </c>
      <c r="D466" s="65" t="inlineStr">
        <is>
          <t>16#2010/48</t>
        </is>
      </c>
      <c r="E466" s="65" t="inlineStr">
        <is>
          <t>16#78/01/48 = 120/01/72</t>
        </is>
      </c>
      <c r="F466" s="66" t="n"/>
      <c r="G466" s="65" t="inlineStr">
        <is>
          <t>Configuration and settings</t>
        </is>
      </c>
      <c r="H466" s="65" t="inlineStr">
        <is>
          <t>R/W</t>
        </is>
      </c>
      <c r="I466" s="65" t="inlineStr">
        <is>
          <t>UINT (Unsigned16)</t>
        </is>
      </c>
      <c r="J466" s="65" t="inlineStr">
        <is>
          <t>0.1 %</t>
        </is>
      </c>
      <c r="K466" s="65" t="inlineStr">
        <is>
          <t>100.0 %</t>
        </is>
      </c>
      <c r="L466" s="65" t="inlineStr">
        <is>
          <t>0.0 % ... 100.0 %</t>
        </is>
      </c>
      <c r="M466" s="65" t="inlineStr">
        <is>
          <t>[Scaling AQ1 max] (ASH1)</t>
        </is>
      </c>
      <c r="N466" s="69" t="inlineStr">
        <is>
          <t>[AQ1] (AO1C)
[AQ1 configuration] (AO1)</t>
        </is>
      </c>
    </row>
    <row customFormat="1" r="467" s="60">
      <c r="A467" s="64" t="inlineStr">
        <is>
          <t>AO1F</t>
        </is>
      </c>
      <c r="B467" s="65" t="inlineStr">
        <is>
          <t>AQ1 filter</t>
        </is>
      </c>
      <c r="C467" s="65" t="inlineStr">
        <is>
          <t>16#1203 = 4611</t>
        </is>
      </c>
      <c r="D467" s="65" t="inlineStr">
        <is>
          <t>16#2010/C</t>
        </is>
      </c>
      <c r="E467" s="65" t="inlineStr">
        <is>
          <t>16#78/01/0C = 120/01/12</t>
        </is>
      </c>
      <c r="F467" s="66" t="n"/>
      <c r="G467" s="65" t="inlineStr">
        <is>
          <t>Configuration and settings</t>
        </is>
      </c>
      <c r="H467" s="65" t="inlineStr">
        <is>
          <t>R/W</t>
        </is>
      </c>
      <c r="I467" s="65" t="inlineStr">
        <is>
          <t>UINT (Unsigned16)</t>
        </is>
      </c>
      <c r="J467" s="65" t="inlineStr">
        <is>
          <t>0.01 s</t>
        </is>
      </c>
      <c r="K467" s="65" t="inlineStr">
        <is>
          <t>0.00 s</t>
        </is>
      </c>
      <c r="L467" s="65" t="inlineStr">
        <is>
          <t>0.00 s ... 10.00 s</t>
        </is>
      </c>
      <c r="M467" s="65" t="inlineStr">
        <is>
          <t>[AQ1 Filter] (AO1F)</t>
        </is>
      </c>
      <c r="N467" s="69" t="inlineStr">
        <is>
          <t>[AQ1] (AO1C)
[AQ1 configuration] (AO1)</t>
        </is>
      </c>
    </row>
    <row customFormat="1" r="468" s="60">
      <c r="A468" s="64" t="inlineStr">
        <is>
          <t>FR1</t>
        </is>
      </c>
      <c r="B468" s="65" t="inlineStr">
        <is>
          <t>Configuration reference frequency 1</t>
        </is>
      </c>
      <c r="C468" s="65" t="inlineStr">
        <is>
          <t>16#20DD = 8413</t>
        </is>
      </c>
      <c r="D468" s="65" t="inlineStr">
        <is>
          <t>16#2036/E</t>
        </is>
      </c>
      <c r="E468" s="65" t="inlineStr">
        <is>
          <t>16#8B/01/0E = 139/01/14</t>
        </is>
      </c>
      <c r="F468" s="67" t="inlineStr">
        <is>
          <t>PSA</t>
        </is>
      </c>
      <c r="G468" s="65" t="inlineStr">
        <is>
          <t>Configuration and settings</t>
        </is>
      </c>
      <c r="H468" s="65" t="inlineStr">
        <is>
          <t>R/WS</t>
        </is>
      </c>
      <c r="I468" s="65" t="inlineStr">
        <is>
          <t>WORD (Enumeration)</t>
        </is>
      </c>
      <c r="J468" s="65" t="inlineStr">
        <is>
          <t>-</t>
        </is>
      </c>
      <c r="K468" s="65" t="inlineStr">
        <is>
          <t>Refer to programming manual</t>
        </is>
      </c>
      <c r="L468" s="66" t="n"/>
      <c r="M468" s="65" t="inlineStr">
        <is>
          <t>[Ref Freq 1 Config] (FR1)</t>
        </is>
      </c>
      <c r="N468" s="69" t="inlineStr">
        <is>
          <t>[Command and Reference] (CRP)
[PID Reference] (RF)
[PID Reference] (RF)</t>
        </is>
      </c>
    </row>
    <row customFormat="1" r="469" s="60">
      <c r="A469" s="64" t="inlineStr">
        <is>
          <t>RIN</t>
        </is>
      </c>
      <c r="B469" s="65" t="inlineStr">
        <is>
          <t>Reverse direction disable</t>
        </is>
      </c>
      <c r="C469" s="65" t="inlineStr">
        <is>
          <t>16#0C24 = 3108</t>
        </is>
      </c>
      <c r="D469" s="65" t="inlineStr">
        <is>
          <t>16#2001/9</t>
        </is>
      </c>
      <c r="E469" s="65" t="inlineStr">
        <is>
          <t>16#70/01/6D = 112/01/109</t>
        </is>
      </c>
      <c r="F469" s="67" t="inlineStr">
        <is>
          <t>N_Y</t>
        </is>
      </c>
      <c r="G469" s="65" t="inlineStr">
        <is>
          <t>Configuration and settings</t>
        </is>
      </c>
      <c r="H469" s="65" t="inlineStr">
        <is>
          <t>R/WS</t>
        </is>
      </c>
      <c r="I469" s="65" t="inlineStr">
        <is>
          <t>WORD (Enumeration)</t>
        </is>
      </c>
      <c r="J469" s="65" t="inlineStr">
        <is>
          <t>-</t>
        </is>
      </c>
      <c r="K469" s="65" t="inlineStr">
        <is>
          <t>[Yes] YES</t>
        </is>
      </c>
      <c r="L469" s="66" t="n"/>
      <c r="M469" s="65" t="inlineStr">
        <is>
          <t>[Reverse Disable] (RIN)</t>
        </is>
      </c>
      <c r="N469" s="69" t="inlineStr">
        <is>
          <t>[Command and Reference] (CRP)
[Reverse disable] (REIN)</t>
        </is>
      </c>
    </row>
    <row customFormat="1" r="470" s="60">
      <c r="A470" s="64" t="inlineStr">
        <is>
          <t>PST</t>
        </is>
      </c>
      <c r="B470" s="65" t="inlineStr">
        <is>
          <t>Stop key enable</t>
        </is>
      </c>
      <c r="C470" s="65" t="inlineStr">
        <is>
          <t>16#FA02 = 64002</t>
        </is>
      </c>
      <c r="D470" s="66" t="n"/>
      <c r="E470" s="66" t="n"/>
      <c r="F470" s="67" t="inlineStr">
        <is>
          <t>PST</t>
        </is>
      </c>
      <c r="G470" s="65" t="inlineStr">
        <is>
          <t>Configuration and settings</t>
        </is>
      </c>
      <c r="H470" s="65" t="inlineStr">
        <is>
          <t>R/WS</t>
        </is>
      </c>
      <c r="I470" s="65" t="inlineStr">
        <is>
          <t>WORD (Enumeration)</t>
        </is>
      </c>
      <c r="J470" s="65" t="inlineStr">
        <is>
          <t>-</t>
        </is>
      </c>
      <c r="K470" s="65" t="inlineStr">
        <is>
          <t>[Stop key priority] YES</t>
        </is>
      </c>
      <c r="L470" s="66" t="n"/>
      <c r="M470" s="65" t="inlineStr">
        <is>
          <t>[Stop Key Enable] (PST)</t>
        </is>
      </c>
      <c r="N470" s="69" t="inlineStr">
        <is>
          <t>[Command and Reference] (CRP)</t>
        </is>
      </c>
    </row>
    <row customFormat="1" r="471" s="60">
      <c r="A471" s="64" t="inlineStr">
        <is>
          <t>CHCF</t>
        </is>
      </c>
      <c r="B471" s="65" t="inlineStr">
        <is>
          <t>Control mode configuration</t>
        </is>
      </c>
      <c r="C471" s="65" t="inlineStr">
        <is>
          <t>16#20D1 = 8401</t>
        </is>
      </c>
      <c r="D471" s="65" t="inlineStr">
        <is>
          <t>16#2036/2</t>
        </is>
      </c>
      <c r="E471" s="65" t="inlineStr">
        <is>
          <t>16#8B/01/02 = 139/01/02</t>
        </is>
      </c>
      <c r="F471" s="67" t="inlineStr">
        <is>
          <t>CHCF</t>
        </is>
      </c>
      <c r="G471" s="65" t="inlineStr">
        <is>
          <t>Configuration and settings</t>
        </is>
      </c>
      <c r="H471" s="65" t="inlineStr">
        <is>
          <t>R/WS</t>
        </is>
      </c>
      <c r="I471" s="65" t="inlineStr">
        <is>
          <t>WORD (Enumeration)</t>
        </is>
      </c>
      <c r="J471" s="65" t="inlineStr">
        <is>
          <t>-</t>
        </is>
      </c>
      <c r="K471" s="65" t="inlineStr">
        <is>
          <t>[Combined channel mode] SIM</t>
        </is>
      </c>
      <c r="L471" s="66" t="n"/>
      <c r="M471" s="65" t="inlineStr">
        <is>
          <t>[Control Mode] (CHCF)</t>
        </is>
      </c>
      <c r="N471" s="69" t="inlineStr">
        <is>
          <t>[Command and Reference] (CRP)</t>
        </is>
      </c>
    </row>
    <row customFormat="1" r="472" s="60">
      <c r="A472" s="64" t="inlineStr">
        <is>
          <t>CCS</t>
        </is>
      </c>
      <c r="B472" s="65" t="inlineStr">
        <is>
          <t>Command switching</t>
        </is>
      </c>
      <c r="C472" s="65" t="inlineStr">
        <is>
          <t>16#20E5 = 8421</t>
        </is>
      </c>
      <c r="D472" s="65" t="inlineStr">
        <is>
          <t>16#2036/16</t>
        </is>
      </c>
      <c r="E472" s="65" t="inlineStr">
        <is>
          <t>16#8B/01/16 = 139/01/22</t>
        </is>
      </c>
      <c r="F472" s="67" t="inlineStr">
        <is>
          <t>PSLIN</t>
        </is>
      </c>
      <c r="G472" s="65" t="inlineStr">
        <is>
          <t>Configuration and settings</t>
        </is>
      </c>
      <c r="H472" s="65" t="inlineStr">
        <is>
          <t>R/WS</t>
        </is>
      </c>
      <c r="I472" s="65" t="inlineStr">
        <is>
          <t>WORD (Enumeration)</t>
        </is>
      </c>
      <c r="J472" s="65" t="inlineStr">
        <is>
          <t>-</t>
        </is>
      </c>
      <c r="K472" s="65" t="inlineStr">
        <is>
          <t>[Command channel 1] CD1</t>
        </is>
      </c>
      <c r="L472" s="66" t="n"/>
      <c r="M472" s="65" t="inlineStr">
        <is>
          <t>[Command Switching] (CCS)</t>
        </is>
      </c>
      <c r="N472" s="69" t="inlineStr">
        <is>
          <t>[Command and Reference] (CRP)</t>
        </is>
      </c>
    </row>
    <row customFormat="1" r="473" s="60">
      <c r="A473" s="64" t="inlineStr">
        <is>
          <t>CD1</t>
        </is>
      </c>
      <c r="B473" s="65" t="inlineStr">
        <is>
          <t>Command channel 1 assign</t>
        </is>
      </c>
      <c r="C473" s="65" t="inlineStr">
        <is>
          <t>16#20E7 = 8423</t>
        </is>
      </c>
      <c r="D473" s="65" t="inlineStr">
        <is>
          <t>16#2036/18</t>
        </is>
      </c>
      <c r="E473" s="65" t="inlineStr">
        <is>
          <t>16#8B/01/18 = 139/01/24</t>
        </is>
      </c>
      <c r="F473" s="67" t="inlineStr">
        <is>
          <t>CDX</t>
        </is>
      </c>
      <c r="G473" s="65" t="inlineStr">
        <is>
          <t>Configuration and settings</t>
        </is>
      </c>
      <c r="H473" s="65" t="inlineStr">
        <is>
          <t>R/WS</t>
        </is>
      </c>
      <c r="I473" s="65" t="inlineStr">
        <is>
          <t>WORD (Enumeration)</t>
        </is>
      </c>
      <c r="J473" s="65" t="inlineStr">
        <is>
          <t>-</t>
        </is>
      </c>
      <c r="K473" s="65" t="inlineStr">
        <is>
          <t>[Terminal block] TER</t>
        </is>
      </c>
      <c r="L473" s="66" t="n"/>
      <c r="M473" s="65" t="inlineStr">
        <is>
          <t>[Cmd channel 1] (CD1)</t>
        </is>
      </c>
      <c r="N473" s="69" t="inlineStr">
        <is>
          <t>[Command and Reference] (CRP)</t>
        </is>
      </c>
    </row>
    <row customFormat="1" r="474" s="60">
      <c r="A474" s="64" t="inlineStr">
        <is>
          <t>CD2</t>
        </is>
      </c>
      <c r="B474" s="65" t="inlineStr">
        <is>
          <t>Command channel 2 assign</t>
        </is>
      </c>
      <c r="C474" s="65" t="inlineStr">
        <is>
          <t>16#20E8 = 8424</t>
        </is>
      </c>
      <c r="D474" s="65" t="inlineStr">
        <is>
          <t>16#2036/19</t>
        </is>
      </c>
      <c r="E474" s="65" t="inlineStr">
        <is>
          <t>16#8B/01/19 = 139/01/25</t>
        </is>
      </c>
      <c r="F474" s="67" t="inlineStr">
        <is>
          <t>CDX</t>
        </is>
      </c>
      <c r="G474" s="65" t="inlineStr">
        <is>
          <t>Configuration and settings</t>
        </is>
      </c>
      <c r="H474" s="65" t="inlineStr">
        <is>
          <t>R/WS</t>
        </is>
      </c>
      <c r="I474" s="65" t="inlineStr">
        <is>
          <t>WORD (Enumeration)</t>
        </is>
      </c>
      <c r="J474" s="65" t="inlineStr">
        <is>
          <t>-</t>
        </is>
      </c>
      <c r="K474" s="65" t="inlineStr">
        <is>
          <t>[Modbus communication] MDB</t>
        </is>
      </c>
      <c r="L474" s="66" t="n"/>
      <c r="M474" s="65" t="inlineStr">
        <is>
          <t>[Cmd channel 2] (CD2)</t>
        </is>
      </c>
      <c r="N474" s="69" t="inlineStr">
        <is>
          <t>[Command and Reference] (CRP)</t>
        </is>
      </c>
    </row>
    <row customFormat="1" r="475" s="60">
      <c r="A475" s="64" t="inlineStr">
        <is>
          <t>RFC</t>
        </is>
      </c>
      <c r="B475" s="65" t="inlineStr">
        <is>
          <t>Freq Switching Assignment</t>
        </is>
      </c>
      <c r="C475" s="65" t="inlineStr">
        <is>
          <t>16#20DB = 8411</t>
        </is>
      </c>
      <c r="D475" s="65" t="inlineStr">
        <is>
          <t>16#2036/C</t>
        </is>
      </c>
      <c r="E475" s="65" t="inlineStr">
        <is>
          <t>16#8B/01/0C = 139/01/12</t>
        </is>
      </c>
      <c r="F475" s="67" t="inlineStr">
        <is>
          <t>PSLIN</t>
        </is>
      </c>
      <c r="G475" s="65" t="inlineStr">
        <is>
          <t>Configuration and settings</t>
        </is>
      </c>
      <c r="H475" s="65" t="inlineStr">
        <is>
          <t>R/WS</t>
        </is>
      </c>
      <c r="I475" s="65" t="inlineStr">
        <is>
          <t>WORD (Enumeration)</t>
        </is>
      </c>
      <c r="J475" s="65" t="inlineStr">
        <is>
          <t>-</t>
        </is>
      </c>
      <c r="K475" s="65" t="inlineStr">
        <is>
          <t>Refer to programming manual</t>
        </is>
      </c>
      <c r="L475" s="66" t="n"/>
      <c r="M475" s="65" t="inlineStr">
        <is>
          <t>[Freq Switch Assign] (RFC)</t>
        </is>
      </c>
      <c r="N475" s="69" t="inlineStr">
        <is>
          <t>[Command and Reference] (CRP)</t>
        </is>
      </c>
    </row>
    <row customFormat="1" r="476" s="60">
      <c r="A476" s="64" t="inlineStr">
        <is>
          <t>FR2</t>
        </is>
      </c>
      <c r="B476" s="65" t="inlineStr">
        <is>
          <t>Configuration reference frequency 2</t>
        </is>
      </c>
      <c r="C476" s="65" t="inlineStr">
        <is>
          <t>16#20DE = 8414</t>
        </is>
      </c>
      <c r="D476" s="65" t="inlineStr">
        <is>
          <t>16#2036/F</t>
        </is>
      </c>
      <c r="E476" s="65" t="inlineStr">
        <is>
          <t>16#8B/01/0F = 139/01/15</t>
        </is>
      </c>
      <c r="F476" s="67" t="inlineStr">
        <is>
          <t>PSA</t>
        </is>
      </c>
      <c r="G476" s="65" t="inlineStr">
        <is>
          <t>Configuration and settings</t>
        </is>
      </c>
      <c r="H476" s="65" t="inlineStr">
        <is>
          <t>R/WS</t>
        </is>
      </c>
      <c r="I476" s="65" t="inlineStr">
        <is>
          <t>WORD (Enumeration)</t>
        </is>
      </c>
      <c r="J476" s="65" t="inlineStr">
        <is>
          <t>-</t>
        </is>
      </c>
      <c r="K476" s="65" t="inlineStr">
        <is>
          <t>Refer to programming manual</t>
        </is>
      </c>
      <c r="L476" s="66" t="n"/>
      <c r="M476" s="65" t="inlineStr">
        <is>
          <t>[Ref Freq 2 Config] (FR2)</t>
        </is>
      </c>
      <c r="N476" s="69" t="inlineStr">
        <is>
          <t>[Command and Reference] (CRP)</t>
        </is>
      </c>
    </row>
    <row customFormat="1" r="477" s="60">
      <c r="A477" s="64" t="inlineStr">
        <is>
          <t>COP</t>
        </is>
      </c>
      <c r="B477" s="65" t="inlineStr">
        <is>
          <t>Copy Ch.1-Ch.2</t>
        </is>
      </c>
      <c r="C477" s="65" t="inlineStr">
        <is>
          <t>16#20D2 = 8402</t>
        </is>
      </c>
      <c r="D477" s="65" t="inlineStr">
        <is>
          <t>16#2036/3</t>
        </is>
      </c>
      <c r="E477" s="65" t="inlineStr">
        <is>
          <t>16#8B/01/03 = 139/01/03</t>
        </is>
      </c>
      <c r="F477" s="67" t="inlineStr">
        <is>
          <t>COP</t>
        </is>
      </c>
      <c r="G477" s="65" t="inlineStr">
        <is>
          <t>Configuration and settings</t>
        </is>
      </c>
      <c r="H477" s="65" t="inlineStr">
        <is>
          <t>R/WS</t>
        </is>
      </c>
      <c r="I477" s="65" t="inlineStr">
        <is>
          <t>WORD (Enumeration)</t>
        </is>
      </c>
      <c r="J477" s="65" t="inlineStr">
        <is>
          <t>-</t>
        </is>
      </c>
      <c r="K477" s="65" t="inlineStr">
        <is>
          <t>[No copy] NO</t>
        </is>
      </c>
      <c r="L477" s="66" t="n"/>
      <c r="M477" s="65" t="inlineStr">
        <is>
          <t>[Copy Ch1-Ch2] (COP)</t>
        </is>
      </c>
      <c r="N477" s="69" t="inlineStr">
        <is>
          <t>[Command and Reference] (CRP)</t>
        </is>
      </c>
    </row>
    <row customFormat="1" r="478" s="60">
      <c r="A478" s="64" t="inlineStr">
        <is>
          <t>BMP</t>
        </is>
      </c>
      <c r="B478" s="65" t="inlineStr">
        <is>
          <t>HMI command</t>
        </is>
      </c>
      <c r="C478" s="65" t="inlineStr">
        <is>
          <t>16#34D9 = 13529</t>
        </is>
      </c>
      <c r="D478" s="65" t="inlineStr">
        <is>
          <t>16#2069/1E</t>
        </is>
      </c>
      <c r="E478" s="65" t="inlineStr">
        <is>
          <t>16#A4/01/82 = 164/01/130</t>
        </is>
      </c>
      <c r="F478" s="67" t="inlineStr">
        <is>
          <t>BMP</t>
        </is>
      </c>
      <c r="G478" s="65" t="inlineStr">
        <is>
          <t>Configuration and settings</t>
        </is>
      </c>
      <c r="H478" s="65" t="inlineStr">
        <is>
          <t>R/WS</t>
        </is>
      </c>
      <c r="I478" s="65" t="inlineStr">
        <is>
          <t>WORD (Enumeration)</t>
        </is>
      </c>
      <c r="J478" s="65" t="inlineStr">
        <is>
          <t>-</t>
        </is>
      </c>
      <c r="K478" s="65" t="inlineStr">
        <is>
          <t>[Disabled] DIS</t>
        </is>
      </c>
      <c r="L478" s="66" t="n"/>
      <c r="M478" s="65" t="inlineStr">
        <is>
          <t>[HMI cmd.] (BMP)</t>
        </is>
      </c>
      <c r="N478" s="69" t="inlineStr">
        <is>
          <t>[Command and Reference] (CRP)</t>
        </is>
      </c>
    </row>
    <row customFormat="1" r="479" s="60">
      <c r="A479" s="64" t="inlineStr">
        <is>
          <t>RCB</t>
        </is>
      </c>
      <c r="B479" s="65" t="inlineStr">
        <is>
          <t>Select switching (1 to 1B)</t>
        </is>
      </c>
      <c r="C479" s="65" t="inlineStr">
        <is>
          <t>16#20DC = 8412</t>
        </is>
      </c>
      <c r="D479" s="65" t="inlineStr">
        <is>
          <t>16#2036/D</t>
        </is>
      </c>
      <c r="E479" s="65" t="inlineStr">
        <is>
          <t>16#8B/01/0D = 139/01/13</t>
        </is>
      </c>
      <c r="F479" s="67" t="inlineStr">
        <is>
          <t>PSLIN</t>
        </is>
      </c>
      <c r="G479" s="65" t="inlineStr">
        <is>
          <t>Configuration and settings</t>
        </is>
      </c>
      <c r="H479" s="65" t="inlineStr">
        <is>
          <t>R/WS</t>
        </is>
      </c>
      <c r="I479" s="65" t="inlineStr">
        <is>
          <t>WORD (Enumeration)</t>
        </is>
      </c>
      <c r="J479" s="65" t="inlineStr">
        <is>
          <t>-</t>
        </is>
      </c>
      <c r="K479" s="65" t="inlineStr">
        <is>
          <t>[Reference frequency channel 1] FR1</t>
        </is>
      </c>
      <c r="L479" s="66" t="n"/>
      <c r="M479" s="65" t="inlineStr">
        <is>
          <t>[Ref 1B switching] (RCB)</t>
        </is>
      </c>
      <c r="N479" s="69" t="inlineStr">
        <is>
          <t>[Command and Reference] (CRP)</t>
        </is>
      </c>
    </row>
    <row customFormat="1" r="480" s="60">
      <c r="A480" s="64" t="inlineStr">
        <is>
          <t>FR1B</t>
        </is>
      </c>
      <c r="B480" s="65" t="inlineStr">
        <is>
          <t>Configuration ref. 1B</t>
        </is>
      </c>
      <c r="C480" s="65" t="inlineStr">
        <is>
          <t>16#20DF = 8415</t>
        </is>
      </c>
      <c r="D480" s="65" t="inlineStr">
        <is>
          <t>16#2036/10</t>
        </is>
      </c>
      <c r="E480" s="65" t="inlineStr">
        <is>
          <t>16#8B/01/10 = 139/01/16</t>
        </is>
      </c>
      <c r="F480" s="67" t="inlineStr">
        <is>
          <t>PSA</t>
        </is>
      </c>
      <c r="G480" s="65" t="inlineStr">
        <is>
          <t>Configuration and settings</t>
        </is>
      </c>
      <c r="H480" s="65" t="inlineStr">
        <is>
          <t>R/WS</t>
        </is>
      </c>
      <c r="I480" s="65" t="inlineStr">
        <is>
          <t>WORD (Enumeration)</t>
        </is>
      </c>
      <c r="J480" s="65" t="inlineStr">
        <is>
          <t>-</t>
        </is>
      </c>
      <c r="K480" s="65" t="inlineStr">
        <is>
          <t>[Not configured] NO</t>
        </is>
      </c>
      <c r="L480" s="66" t="n"/>
      <c r="M480" s="65" t="inlineStr">
        <is>
          <t>[Ref.1B channel] (FR1B)</t>
        </is>
      </c>
      <c r="N480" s="69" t="inlineStr">
        <is>
          <t>[Command and Reference] (CRP)</t>
        </is>
      </c>
    </row>
    <row customFormat="1" r="481" s="60">
      <c r="A481" s="64" t="inlineStr">
        <is>
          <t>SA2</t>
        </is>
      </c>
      <c r="B481" s="65" t="inlineStr">
        <is>
          <t>Summing input 2</t>
        </is>
      </c>
      <c r="C481" s="65" t="inlineStr">
        <is>
          <t>16#2E19 = 11801</t>
        </is>
      </c>
      <c r="D481" s="65" t="inlineStr">
        <is>
          <t>16#2058/2</t>
        </is>
      </c>
      <c r="E481" s="65" t="inlineStr">
        <is>
          <t>16#9C/01/02 = 156/01/02</t>
        </is>
      </c>
      <c r="F481" s="67" t="inlineStr">
        <is>
          <t>PSA</t>
        </is>
      </c>
      <c r="G481" s="65" t="inlineStr">
        <is>
          <t>Configuration and settings</t>
        </is>
      </c>
      <c r="H481" s="65" t="inlineStr">
        <is>
          <t>R/WS</t>
        </is>
      </c>
      <c r="I481" s="65" t="inlineStr">
        <is>
          <t>WORD (Enumeration)</t>
        </is>
      </c>
      <c r="J481" s="65" t="inlineStr">
        <is>
          <t>-</t>
        </is>
      </c>
      <c r="K481" s="65" t="inlineStr">
        <is>
          <t>Refer to programming manual</t>
        </is>
      </c>
      <c r="L481" s="66" t="n"/>
      <c r="M481" s="65" t="inlineStr">
        <is>
          <t>[Summing Input 2] (SA2)</t>
        </is>
      </c>
      <c r="N481" s="69" t="inlineStr">
        <is>
          <t>[Ref. operations] (OAI)</t>
        </is>
      </c>
    </row>
    <row customFormat="1" r="482" s="60">
      <c r="A482" s="64" t="inlineStr">
        <is>
          <t>SA3</t>
        </is>
      </c>
      <c r="B482" s="65" t="inlineStr">
        <is>
          <t>Summing input 3</t>
        </is>
      </c>
      <c r="C482" s="65" t="inlineStr">
        <is>
          <t>16#2E1A = 11802</t>
        </is>
      </c>
      <c r="D482" s="65" t="inlineStr">
        <is>
          <t>16#2058/3</t>
        </is>
      </c>
      <c r="E482" s="65" t="inlineStr">
        <is>
          <t>16#9C/01/03 = 156/01/03</t>
        </is>
      </c>
      <c r="F482" s="67" t="inlineStr">
        <is>
          <t>PSA</t>
        </is>
      </c>
      <c r="G482" s="65" t="inlineStr">
        <is>
          <t>Configuration and settings</t>
        </is>
      </c>
      <c r="H482" s="65" t="inlineStr">
        <is>
          <t>R/WS</t>
        </is>
      </c>
      <c r="I482" s="65" t="inlineStr">
        <is>
          <t>WORD (Enumeration)</t>
        </is>
      </c>
      <c r="J482" s="65" t="inlineStr">
        <is>
          <t>-</t>
        </is>
      </c>
      <c r="K482" s="65" t="inlineStr">
        <is>
          <t>[Not configured] NO</t>
        </is>
      </c>
      <c r="L482" s="66" t="n"/>
      <c r="M482" s="65" t="inlineStr">
        <is>
          <t>[Summing Input 3] (SA3)</t>
        </is>
      </c>
      <c r="N482" s="69" t="inlineStr">
        <is>
          <t>[Ref. operations] (OAI)</t>
        </is>
      </c>
    </row>
    <row customFormat="1" r="483" s="60">
      <c r="A483" s="64" t="inlineStr">
        <is>
          <t>DA2</t>
        </is>
      </c>
      <c r="B483" s="65" t="inlineStr">
        <is>
          <t>Subtract reference frequency 2</t>
        </is>
      </c>
      <c r="C483" s="65" t="inlineStr">
        <is>
          <t>16#2E23 = 11811</t>
        </is>
      </c>
      <c r="D483" s="65" t="inlineStr">
        <is>
          <t>16#2058/C</t>
        </is>
      </c>
      <c r="E483" s="65" t="inlineStr">
        <is>
          <t>16#9C/01/0C = 156/01/12</t>
        </is>
      </c>
      <c r="F483" s="67" t="inlineStr">
        <is>
          <t>PSA</t>
        </is>
      </c>
      <c r="G483" s="65" t="inlineStr">
        <is>
          <t>Configuration and settings</t>
        </is>
      </c>
      <c r="H483" s="65" t="inlineStr">
        <is>
          <t>R/WS</t>
        </is>
      </c>
      <c r="I483" s="65" t="inlineStr">
        <is>
          <t>WORD (Enumeration)</t>
        </is>
      </c>
      <c r="J483" s="65" t="inlineStr">
        <is>
          <t>-</t>
        </is>
      </c>
      <c r="K483" s="65" t="inlineStr">
        <is>
          <t>[Not configured] NO</t>
        </is>
      </c>
      <c r="L483" s="66" t="n"/>
      <c r="M483" s="65" t="inlineStr">
        <is>
          <t>[Subtract Ref Freq 2] (DA2)</t>
        </is>
      </c>
      <c r="N483" s="69" t="inlineStr">
        <is>
          <t>[Ref. operations] (OAI)</t>
        </is>
      </c>
    </row>
    <row customFormat="1" r="484" s="60">
      <c r="A484" s="64" t="inlineStr">
        <is>
          <t>DA3</t>
        </is>
      </c>
      <c r="B484" s="65" t="inlineStr">
        <is>
          <t>Subtract reference frequency 3</t>
        </is>
      </c>
      <c r="C484" s="65" t="inlineStr">
        <is>
          <t>16#2E24 = 11812</t>
        </is>
      </c>
      <c r="D484" s="65" t="inlineStr">
        <is>
          <t>16#2058/D</t>
        </is>
      </c>
      <c r="E484" s="65" t="inlineStr">
        <is>
          <t>16#9C/01/0D = 156/01/13</t>
        </is>
      </c>
      <c r="F484" s="67" t="inlineStr">
        <is>
          <t>PSA</t>
        </is>
      </c>
      <c r="G484" s="65" t="inlineStr">
        <is>
          <t>Configuration and settings</t>
        </is>
      </c>
      <c r="H484" s="65" t="inlineStr">
        <is>
          <t>R/WS</t>
        </is>
      </c>
      <c r="I484" s="65" t="inlineStr">
        <is>
          <t>WORD (Enumeration)</t>
        </is>
      </c>
      <c r="J484" s="65" t="inlineStr">
        <is>
          <t>-</t>
        </is>
      </c>
      <c r="K484" s="65" t="inlineStr">
        <is>
          <t>[Not configured] NO</t>
        </is>
      </c>
      <c r="L484" s="66" t="n"/>
      <c r="M484" s="65" t="inlineStr">
        <is>
          <t>[Subtract Ref Freq 3] (DA3)</t>
        </is>
      </c>
      <c r="N484" s="69" t="inlineStr">
        <is>
          <t>[Ref. operations] (OAI)</t>
        </is>
      </c>
    </row>
    <row customFormat="1" r="485" s="60">
      <c r="A485" s="64" t="inlineStr">
        <is>
          <t>MA2</t>
        </is>
      </c>
      <c r="B485" s="65" t="inlineStr">
        <is>
          <t>Reference frequency 2 multiply</t>
        </is>
      </c>
      <c r="C485" s="65" t="inlineStr">
        <is>
          <t>16#2E2D = 11821</t>
        </is>
      </c>
      <c r="D485" s="65" t="inlineStr">
        <is>
          <t>16#2058/16</t>
        </is>
      </c>
      <c r="E485" s="65" t="inlineStr">
        <is>
          <t>16#9C/01/16 = 156/01/22</t>
        </is>
      </c>
      <c r="F485" s="67" t="inlineStr">
        <is>
          <t>PSA</t>
        </is>
      </c>
      <c r="G485" s="65" t="inlineStr">
        <is>
          <t>Configuration and settings</t>
        </is>
      </c>
      <c r="H485" s="65" t="inlineStr">
        <is>
          <t>R/WS</t>
        </is>
      </c>
      <c r="I485" s="65" t="inlineStr">
        <is>
          <t>WORD (Enumeration)</t>
        </is>
      </c>
      <c r="J485" s="65" t="inlineStr">
        <is>
          <t>-</t>
        </is>
      </c>
      <c r="K485" s="65" t="inlineStr">
        <is>
          <t>[Not configured] NO</t>
        </is>
      </c>
      <c r="L485" s="66" t="n"/>
      <c r="M485" s="65" t="inlineStr">
        <is>
          <t>[Ref Freq 2 Multiply] (MA2)</t>
        </is>
      </c>
      <c r="N485" s="69" t="inlineStr">
        <is>
          <t>[Ref. operations] (OAI)</t>
        </is>
      </c>
    </row>
    <row customFormat="1" r="486" s="60">
      <c r="A486" s="64" t="inlineStr">
        <is>
          <t>MA3</t>
        </is>
      </c>
      <c r="B486" s="65" t="inlineStr">
        <is>
          <t>Reference frequency 3 multiply</t>
        </is>
      </c>
      <c r="C486" s="65" t="inlineStr">
        <is>
          <t>16#2E2E = 11822</t>
        </is>
      </c>
      <c r="D486" s="65" t="inlineStr">
        <is>
          <t>16#2058/17</t>
        </is>
      </c>
      <c r="E486" s="65" t="inlineStr">
        <is>
          <t>16#9C/01/17 = 156/01/23</t>
        </is>
      </c>
      <c r="F486" s="67" t="inlineStr">
        <is>
          <t>PSA</t>
        </is>
      </c>
      <c r="G486" s="65" t="inlineStr">
        <is>
          <t>Configuration and settings</t>
        </is>
      </c>
      <c r="H486" s="65" t="inlineStr">
        <is>
          <t>R/WS</t>
        </is>
      </c>
      <c r="I486" s="65" t="inlineStr">
        <is>
          <t>WORD (Enumeration)</t>
        </is>
      </c>
      <c r="J486" s="65" t="inlineStr">
        <is>
          <t>-</t>
        </is>
      </c>
      <c r="K486" s="65" t="inlineStr">
        <is>
          <t>[Not configured] NO</t>
        </is>
      </c>
      <c r="L486" s="66" t="n"/>
      <c r="M486" s="65" t="inlineStr">
        <is>
          <t>[Ref Freq 3 Multiply] (MA3)</t>
        </is>
      </c>
      <c r="N486" s="69" t="inlineStr">
        <is>
          <t>[Ref. operations] (OAI)</t>
        </is>
      </c>
    </row>
    <row customFormat="1" r="487" s="60">
      <c r="A487" s="64" t="inlineStr">
        <is>
          <t>RPT</t>
        </is>
      </c>
      <c r="B487" s="65" t="inlineStr">
        <is>
          <t>Type of Ramp</t>
        </is>
      </c>
      <c r="C487" s="65" t="inlineStr">
        <is>
          <t>16#232C = 9004</t>
        </is>
      </c>
      <c r="D487" s="65" t="inlineStr">
        <is>
          <t>16#203C/5</t>
        </is>
      </c>
      <c r="E487" s="65" t="inlineStr">
        <is>
          <t>16#8E/01/05 = 142/01/05</t>
        </is>
      </c>
      <c r="F487" s="67" t="inlineStr">
        <is>
          <t>RPT</t>
        </is>
      </c>
      <c r="G487" s="65" t="inlineStr">
        <is>
          <t>Configuration and settings</t>
        </is>
      </c>
      <c r="H487" s="65" t="inlineStr">
        <is>
          <t>R/W</t>
        </is>
      </c>
      <c r="I487" s="65" t="inlineStr">
        <is>
          <t>WORD (Enumeration)</t>
        </is>
      </c>
      <c r="J487" s="65" t="inlineStr">
        <is>
          <t>-</t>
        </is>
      </c>
      <c r="K487" s="65" t="inlineStr">
        <is>
          <t>[Linear ramp] LIN</t>
        </is>
      </c>
      <c r="L487" s="66" t="n"/>
      <c r="M487" s="65" t="inlineStr">
        <is>
          <t>[Ramp Type] (RPT)</t>
        </is>
      </c>
      <c r="N487" s="69" t="inlineStr">
        <is>
          <t>[Ramp] (RAMP)</t>
        </is>
      </c>
    </row>
    <row customFormat="1" r="488" s="60">
      <c r="A488" s="64" t="inlineStr">
        <is>
          <t>INR</t>
        </is>
      </c>
      <c r="B488" s="65" t="inlineStr">
        <is>
          <t>Ramp increment</t>
        </is>
      </c>
      <c r="C488" s="65" t="inlineStr">
        <is>
          <t>16#233C = 9020</t>
        </is>
      </c>
      <c r="D488" s="65" t="inlineStr">
        <is>
          <t>16#203C/15</t>
        </is>
      </c>
      <c r="E488" s="65" t="inlineStr">
        <is>
          <t>16#8E/01/15 = 142/01/21</t>
        </is>
      </c>
      <c r="F488" s="67" t="inlineStr">
        <is>
          <t>INR</t>
        </is>
      </c>
      <c r="G488" s="65" t="inlineStr">
        <is>
          <t>Configuration and settings</t>
        </is>
      </c>
      <c r="H488" s="65" t="inlineStr">
        <is>
          <t>R/W</t>
        </is>
      </c>
      <c r="I488" s="65" t="inlineStr">
        <is>
          <t>WORD (Enumeration)</t>
        </is>
      </c>
      <c r="J488" s="65" t="inlineStr">
        <is>
          <t>-</t>
        </is>
      </c>
      <c r="K488" s="65" t="inlineStr">
        <is>
          <t>[Tenths of seconds] 01</t>
        </is>
      </c>
      <c r="L488" s="66" t="n"/>
      <c r="M488" s="65" t="inlineStr">
        <is>
          <t>[Ramp increment] (INR)</t>
        </is>
      </c>
      <c r="N488" s="69" t="inlineStr">
        <is>
          <t>[Ramp] (RAMP)
[Settings] (SET)</t>
        </is>
      </c>
    </row>
    <row customFormat="1" r="489" s="60">
      <c r="A489" s="64" t="inlineStr">
        <is>
          <t>ACC</t>
        </is>
      </c>
      <c r="B489" s="65" t="inlineStr">
        <is>
          <t>Acceleration ramp time</t>
        </is>
      </c>
      <c r="C489" s="65" t="inlineStr">
        <is>
          <t>16#2329 = 9001</t>
        </is>
      </c>
      <c r="D489" s="65" t="inlineStr">
        <is>
          <t>16#203C/2</t>
        </is>
      </c>
      <c r="E489" s="65" t="inlineStr">
        <is>
          <t>16#8E/01/02 = 142/01/02</t>
        </is>
      </c>
      <c r="F489" s="66" t="n"/>
      <c r="G489" s="65" t="inlineStr">
        <is>
          <t>Configuration and settings</t>
        </is>
      </c>
      <c r="H489" s="65" t="inlineStr">
        <is>
          <t>R/W</t>
        </is>
      </c>
      <c r="I489" s="65" t="inlineStr">
        <is>
          <t>UINT (Unsigned16)</t>
        </is>
      </c>
      <c r="J489" s="65" t="inlineStr">
        <is>
          <t>Refer to programming manual</t>
        </is>
      </c>
      <c r="K489" s="65" t="inlineStr">
        <is>
          <t>600</t>
        </is>
      </c>
      <c r="L489" s="65" t="inlineStr">
        <is>
          <t>0 ... 9999</t>
        </is>
      </c>
      <c r="M489" s="65" t="inlineStr">
        <is>
          <t>[Acceleration] (ACC)</t>
        </is>
      </c>
      <c r="N489" s="69" t="inlineStr">
        <is>
          <t>[Simply start] (SIM)
[Pump start stop] (PST)
[Ramp] (RAMP)
[Settings] (SET)</t>
        </is>
      </c>
    </row>
    <row customFormat="1" r="490" s="60">
      <c r="A490" s="64" t="inlineStr">
        <is>
          <t>DEC</t>
        </is>
      </c>
      <c r="B490" s="65" t="inlineStr">
        <is>
          <t>Deceleration ramp time</t>
        </is>
      </c>
      <c r="C490" s="65" t="inlineStr">
        <is>
          <t>16#232A = 9002</t>
        </is>
      </c>
      <c r="D490" s="65" t="inlineStr">
        <is>
          <t>16#203C/3</t>
        </is>
      </c>
      <c r="E490" s="65" t="inlineStr">
        <is>
          <t>16#8E/01/03 = 142/01/03</t>
        </is>
      </c>
      <c r="F490" s="66" t="n"/>
      <c r="G490" s="65" t="inlineStr">
        <is>
          <t>Configuration and settings</t>
        </is>
      </c>
      <c r="H490" s="65" t="inlineStr">
        <is>
          <t>R/W</t>
        </is>
      </c>
      <c r="I490" s="65" t="inlineStr">
        <is>
          <t>UINT (Unsigned16)</t>
        </is>
      </c>
      <c r="J490" s="65" t="inlineStr">
        <is>
          <t>Refer to programming manual</t>
        </is>
      </c>
      <c r="K490" s="65" t="inlineStr">
        <is>
          <t>600</t>
        </is>
      </c>
      <c r="L490" s="65" t="inlineStr">
        <is>
          <t>0 ... 9999</t>
        </is>
      </c>
      <c r="M490" s="65" t="inlineStr">
        <is>
          <t>[Deceleration] (DEC)</t>
        </is>
      </c>
      <c r="N490" s="69" t="inlineStr">
        <is>
          <t>[Simply start] (SIM)
[Pump start stop] (PST)
[Ramp] (RAMP)
[Settings] (SET)</t>
        </is>
      </c>
    </row>
    <row customFormat="1" r="491" s="60">
      <c r="A491" s="64" t="inlineStr">
        <is>
          <t>TA1</t>
        </is>
      </c>
      <c r="B491" s="65" t="inlineStr">
        <is>
          <t>Start  ACC ramp rounding</t>
        </is>
      </c>
      <c r="C491" s="65" t="inlineStr">
        <is>
          <t>16#232D = 9005</t>
        </is>
      </c>
      <c r="D491" s="65" t="inlineStr">
        <is>
          <t>16#203C/6</t>
        </is>
      </c>
      <c r="E491" s="65" t="inlineStr">
        <is>
          <t>16#8E/01/06 = 142/01/06</t>
        </is>
      </c>
      <c r="F491" s="66" t="n"/>
      <c r="G491" s="65" t="inlineStr">
        <is>
          <t>Configuration and settings</t>
        </is>
      </c>
      <c r="H491" s="65" t="inlineStr">
        <is>
          <t>R/W</t>
        </is>
      </c>
      <c r="I491" s="65" t="inlineStr">
        <is>
          <t>UINT (Unsigned16)</t>
        </is>
      </c>
      <c r="J491" s="65" t="inlineStr">
        <is>
          <t>1 %</t>
        </is>
      </c>
      <c r="K491" s="65" t="inlineStr">
        <is>
          <t>10 %</t>
        </is>
      </c>
      <c r="L491" s="65" t="inlineStr">
        <is>
          <t>0 % ... 100 %</t>
        </is>
      </c>
      <c r="M491" s="65" t="inlineStr">
        <is>
          <t>[Begin Acc round] (TA1)</t>
        </is>
      </c>
      <c r="N491" s="69" t="inlineStr">
        <is>
          <t>[Ramp] (RAMP)
[Settings] (SET)</t>
        </is>
      </c>
    </row>
    <row customFormat="1" r="492" s="60">
      <c r="A492" s="64" t="inlineStr">
        <is>
          <t>TA2</t>
        </is>
      </c>
      <c r="B492" s="65" t="inlineStr">
        <is>
          <t>End ACC ramp rounding</t>
        </is>
      </c>
      <c r="C492" s="65" t="inlineStr">
        <is>
          <t>16#232E = 9006</t>
        </is>
      </c>
      <c r="D492" s="65" t="inlineStr">
        <is>
          <t>16#203C/7</t>
        </is>
      </c>
      <c r="E492" s="65" t="inlineStr">
        <is>
          <t>16#8E/01/07 = 142/01/07</t>
        </is>
      </c>
      <c r="F492" s="66" t="n"/>
      <c r="G492" s="65" t="inlineStr">
        <is>
          <t>Configuration and settings</t>
        </is>
      </c>
      <c r="H492" s="65" t="inlineStr">
        <is>
          <t>R/W</t>
        </is>
      </c>
      <c r="I492" s="65" t="inlineStr">
        <is>
          <t>UINT (Unsigned16)</t>
        </is>
      </c>
      <c r="J492" s="65" t="inlineStr">
        <is>
          <t>1 %</t>
        </is>
      </c>
      <c r="K492" s="65" t="inlineStr">
        <is>
          <t>10 %</t>
        </is>
      </c>
      <c r="L492" s="65" t="inlineStr">
        <is>
          <t>0 % ... 100 %</t>
        </is>
      </c>
      <c r="M492" s="65" t="inlineStr">
        <is>
          <t>[End Acc round] (TA2)</t>
        </is>
      </c>
      <c r="N492" s="69" t="inlineStr">
        <is>
          <t>[Ramp] (RAMP)
[Settings] (SET)</t>
        </is>
      </c>
    </row>
    <row customFormat="1" r="493" s="60">
      <c r="A493" s="64" t="inlineStr">
        <is>
          <t>TA3</t>
        </is>
      </c>
      <c r="B493" s="65" t="inlineStr">
        <is>
          <t>Start DEC ramp rounding</t>
        </is>
      </c>
      <c r="C493" s="65" t="inlineStr">
        <is>
          <t>16#232F = 9007</t>
        </is>
      </c>
      <c r="D493" s="65" t="inlineStr">
        <is>
          <t>16#203C/8</t>
        </is>
      </c>
      <c r="E493" s="65" t="inlineStr">
        <is>
          <t>16#8E/01/08 = 142/01/08</t>
        </is>
      </c>
      <c r="F493" s="66" t="n"/>
      <c r="G493" s="65" t="inlineStr">
        <is>
          <t>Configuration and settings</t>
        </is>
      </c>
      <c r="H493" s="65" t="inlineStr">
        <is>
          <t>R/W</t>
        </is>
      </c>
      <c r="I493" s="65" t="inlineStr">
        <is>
          <t>UINT (Unsigned16)</t>
        </is>
      </c>
      <c r="J493" s="65" t="inlineStr">
        <is>
          <t>1 %</t>
        </is>
      </c>
      <c r="K493" s="65" t="inlineStr">
        <is>
          <t>10 %</t>
        </is>
      </c>
      <c r="L493" s="65" t="inlineStr">
        <is>
          <t>0 % ... 100 %</t>
        </is>
      </c>
      <c r="M493" s="65" t="inlineStr">
        <is>
          <t>[Begin Dec round] (TA3)</t>
        </is>
      </c>
      <c r="N493" s="69" t="inlineStr">
        <is>
          <t>[Ramp] (RAMP)
[Settings] (SET)</t>
        </is>
      </c>
    </row>
    <row customFormat="1" r="494" s="60">
      <c r="A494" s="64" t="inlineStr">
        <is>
          <t>TA4</t>
        </is>
      </c>
      <c r="B494" s="65" t="inlineStr">
        <is>
          <t>End DEC ramp rounding</t>
        </is>
      </c>
      <c r="C494" s="65" t="inlineStr">
        <is>
          <t>16#2330 = 9008</t>
        </is>
      </c>
      <c r="D494" s="65" t="inlineStr">
        <is>
          <t>16#203C/9</t>
        </is>
      </c>
      <c r="E494" s="65" t="inlineStr">
        <is>
          <t>16#8E/01/09 = 142/01/09</t>
        </is>
      </c>
      <c r="F494" s="66" t="n"/>
      <c r="G494" s="65" t="inlineStr">
        <is>
          <t>Configuration and settings</t>
        </is>
      </c>
      <c r="H494" s="65" t="inlineStr">
        <is>
          <t>R/W</t>
        </is>
      </c>
      <c r="I494" s="65" t="inlineStr">
        <is>
          <t>UINT (Unsigned16)</t>
        </is>
      </c>
      <c r="J494" s="65" t="inlineStr">
        <is>
          <t>1 %</t>
        </is>
      </c>
      <c r="K494" s="65" t="inlineStr">
        <is>
          <t>10 %</t>
        </is>
      </c>
      <c r="L494" s="65" t="inlineStr">
        <is>
          <t>0 % ... 100 %</t>
        </is>
      </c>
      <c r="M494" s="65" t="inlineStr">
        <is>
          <t>[End Dec round] (TA4)</t>
        </is>
      </c>
      <c r="N494" s="69" t="inlineStr">
        <is>
          <t>[Ramp] (RAMP)
[Settings] (SET)</t>
        </is>
      </c>
    </row>
    <row customFormat="1" r="495" s="60">
      <c r="A495" s="64" t="inlineStr">
        <is>
          <t>FRT</t>
        </is>
      </c>
      <c r="B495" s="65" t="inlineStr">
        <is>
          <t>Ramp 2 frequency threshold</t>
        </is>
      </c>
      <c r="C495" s="65" t="inlineStr">
        <is>
          <t>16#2333 = 9011</t>
        </is>
      </c>
      <c r="D495" s="65" t="inlineStr">
        <is>
          <t>16#203C/C</t>
        </is>
      </c>
      <c r="E495" s="65" t="inlineStr">
        <is>
          <t>16#8E/01/0C = 142/01/12</t>
        </is>
      </c>
      <c r="F495" s="66" t="n"/>
      <c r="G495" s="65" t="inlineStr">
        <is>
          <t>Configuration and settings</t>
        </is>
      </c>
      <c r="H495" s="65" t="inlineStr">
        <is>
          <t>R/WS</t>
        </is>
      </c>
      <c r="I495" s="65" t="inlineStr">
        <is>
          <t>UINT (Unsigned16)</t>
        </is>
      </c>
      <c r="J495" s="65" t="inlineStr">
        <is>
          <t>0.1 Hz</t>
        </is>
      </c>
      <c r="K495" s="65" t="inlineStr">
        <is>
          <t>0.0 Hz</t>
        </is>
      </c>
      <c r="L495" s="65" t="inlineStr">
        <is>
          <t>0.0 Hz ... 300.0 Hz</t>
        </is>
      </c>
      <c r="M495" s="65" t="inlineStr">
        <is>
          <t>[Ramp 2 Thd] (FRT)</t>
        </is>
      </c>
      <c r="N495" s="69" t="inlineStr">
        <is>
          <t>[Ramp switching] (RPT)</t>
        </is>
      </c>
    </row>
    <row customFormat="1" r="496" s="60">
      <c r="A496" s="64" t="inlineStr">
        <is>
          <t>RPS</t>
        </is>
      </c>
      <c r="B496" s="65" t="inlineStr">
        <is>
          <t>Ramp switching Assignment</t>
        </is>
      </c>
      <c r="C496" s="65" t="inlineStr">
        <is>
          <t>16#2332 = 9010</t>
        </is>
      </c>
      <c r="D496" s="65" t="inlineStr">
        <is>
          <t>16#203C/B</t>
        </is>
      </c>
      <c r="E496" s="65" t="inlineStr">
        <is>
          <t>16#8E/01/0B = 142/01/11</t>
        </is>
      </c>
      <c r="F496" s="67" t="inlineStr">
        <is>
          <t>PSLIN</t>
        </is>
      </c>
      <c r="G496" s="65" t="inlineStr">
        <is>
          <t>Configuration and settings</t>
        </is>
      </c>
      <c r="H496" s="65" t="inlineStr">
        <is>
          <t>R/WS</t>
        </is>
      </c>
      <c r="I496" s="65" t="inlineStr">
        <is>
          <t>WORD (Enumeration)</t>
        </is>
      </c>
      <c r="J496" s="65" t="inlineStr">
        <is>
          <t>-</t>
        </is>
      </c>
      <c r="K496" s="65" t="inlineStr">
        <is>
          <t>[Not assigned] NO</t>
        </is>
      </c>
      <c r="L496" s="66" t="n"/>
      <c r="M496" s="65" t="inlineStr">
        <is>
          <t>[Ramp Switch Assign] (RPS)</t>
        </is>
      </c>
      <c r="N496" s="69" t="inlineStr">
        <is>
          <t>[Ramp switching] (RPT)</t>
        </is>
      </c>
    </row>
    <row customFormat="1" r="497" s="60">
      <c r="A497" s="64" t="inlineStr">
        <is>
          <t>AC2</t>
        </is>
      </c>
      <c r="B497" s="65" t="inlineStr">
        <is>
          <t>Acceleration 2 ramp time</t>
        </is>
      </c>
      <c r="C497" s="65" t="inlineStr">
        <is>
          <t>16#2334 = 9012</t>
        </is>
      </c>
      <c r="D497" s="65" t="inlineStr">
        <is>
          <t>16#203C/D</t>
        </is>
      </c>
      <c r="E497" s="65" t="inlineStr">
        <is>
          <t>16#8E/01/0D = 142/01/13</t>
        </is>
      </c>
      <c r="F497" s="66" t="n"/>
      <c r="G497" s="65" t="inlineStr">
        <is>
          <t>Configuration and settings</t>
        </is>
      </c>
      <c r="H497" s="65" t="inlineStr">
        <is>
          <t>R/W</t>
        </is>
      </c>
      <c r="I497" s="65" t="inlineStr">
        <is>
          <t>UINT (Unsigned16)</t>
        </is>
      </c>
      <c r="J497" s="65" t="inlineStr">
        <is>
          <t>Refer to programming manual</t>
        </is>
      </c>
      <c r="K497" s="65" t="inlineStr">
        <is>
          <t>600</t>
        </is>
      </c>
      <c r="L497" s="65" t="inlineStr">
        <is>
          <t>1 ... 9999</t>
        </is>
      </c>
      <c r="M497" s="65" t="inlineStr">
        <is>
          <t>[Acceleration 2] (AC2)</t>
        </is>
      </c>
      <c r="N497" s="69" t="inlineStr">
        <is>
          <t>[Ramp switching] (RPT)
[Settings] (SET)
[+/- speed around ref] (SRE)</t>
        </is>
      </c>
    </row>
    <row customFormat="1" r="498" s="60">
      <c r="A498" s="64" t="inlineStr">
        <is>
          <t>DE2</t>
        </is>
      </c>
      <c r="B498" s="65" t="inlineStr">
        <is>
          <t>Deceleration 2</t>
        </is>
      </c>
      <c r="C498" s="65" t="inlineStr">
        <is>
          <t>16#2335 = 9013</t>
        </is>
      </c>
      <c r="D498" s="65" t="inlineStr">
        <is>
          <t>16#203C/E</t>
        </is>
      </c>
      <c r="E498" s="65" t="inlineStr">
        <is>
          <t>16#8E/01/0E = 142/01/14</t>
        </is>
      </c>
      <c r="F498" s="66" t="n"/>
      <c r="G498" s="65" t="inlineStr">
        <is>
          <t>Configuration and settings</t>
        </is>
      </c>
      <c r="H498" s="65" t="inlineStr">
        <is>
          <t>R/W</t>
        </is>
      </c>
      <c r="I498" s="65" t="inlineStr">
        <is>
          <t>UINT (Unsigned16)</t>
        </is>
      </c>
      <c r="J498" s="65" t="inlineStr">
        <is>
          <t>Refer to programming manual</t>
        </is>
      </c>
      <c r="K498" s="65" t="inlineStr">
        <is>
          <t>600</t>
        </is>
      </c>
      <c r="L498" s="65" t="inlineStr">
        <is>
          <t>1 ... 9999</t>
        </is>
      </c>
      <c r="M498" s="65" t="inlineStr">
        <is>
          <t>[Deceleration 2] (DE2)</t>
        </is>
      </c>
      <c r="N498" s="69" t="inlineStr">
        <is>
          <t>[Ramp switching] (RPT)
[Settings] (SET)
[+/- speed around ref] (SRE)</t>
        </is>
      </c>
    </row>
    <row customFormat="1" r="499" s="60">
      <c r="A499" s="64" t="inlineStr">
        <is>
          <t>AC3</t>
        </is>
      </c>
      <c r="B499" s="65" t="inlineStr">
        <is>
          <t>Acceleration 3 ramp time</t>
        </is>
      </c>
      <c r="C499" s="65" t="inlineStr">
        <is>
          <t>16#2336 = 9014</t>
        </is>
      </c>
      <c r="D499" s="65" t="inlineStr">
        <is>
          <t>16#203C/F</t>
        </is>
      </c>
      <c r="E499" s="65" t="inlineStr">
        <is>
          <t>16#8E/01/0F = 142/01/15</t>
        </is>
      </c>
      <c r="F499" s="66" t="n"/>
      <c r="G499" s="65" t="inlineStr">
        <is>
          <t>Configuration and settings</t>
        </is>
      </c>
      <c r="H499" s="65" t="inlineStr">
        <is>
          <t>R/W</t>
        </is>
      </c>
      <c r="I499" s="65" t="inlineStr">
        <is>
          <t>UINT (Unsigned16)</t>
        </is>
      </c>
      <c r="J499" s="65" t="inlineStr">
        <is>
          <t>Refer to programming manual</t>
        </is>
      </c>
      <c r="K499" s="65" t="inlineStr">
        <is>
          <t>600</t>
        </is>
      </c>
      <c r="L499" s="65" t="inlineStr">
        <is>
          <t>1 ... 9999</t>
        </is>
      </c>
      <c r="M499" s="65" t="inlineStr">
        <is>
          <t>[Acceleration 3] (AC3)</t>
        </is>
      </c>
      <c r="N499" s="69" t="inlineStr">
        <is>
          <t>[Ramp switching] (RPT)
[Settings] (SET)</t>
        </is>
      </c>
    </row>
    <row customFormat="1" r="500" s="60">
      <c r="A500" s="64" t="inlineStr">
        <is>
          <t>DE3</t>
        </is>
      </c>
      <c r="B500" s="65" t="inlineStr">
        <is>
          <t>Deceleration 3 ramp time</t>
        </is>
      </c>
      <c r="C500" s="65" t="inlineStr">
        <is>
          <t>16#2337 = 9015</t>
        </is>
      </c>
      <c r="D500" s="65" t="inlineStr">
        <is>
          <t>16#203C/10</t>
        </is>
      </c>
      <c r="E500" s="65" t="inlineStr">
        <is>
          <t>16#8E/01/10 = 142/01/16</t>
        </is>
      </c>
      <c r="F500" s="66" t="n"/>
      <c r="G500" s="65" t="inlineStr">
        <is>
          <t>Configuration and settings</t>
        </is>
      </c>
      <c r="H500" s="65" t="inlineStr">
        <is>
          <t>R/W</t>
        </is>
      </c>
      <c r="I500" s="65" t="inlineStr">
        <is>
          <t>UINT (Unsigned16)</t>
        </is>
      </c>
      <c r="J500" s="65" t="inlineStr">
        <is>
          <t>Refer to programming manual</t>
        </is>
      </c>
      <c r="K500" s="65" t="inlineStr">
        <is>
          <t>600</t>
        </is>
      </c>
      <c r="L500" s="65" t="inlineStr">
        <is>
          <t>1 ... 9999</t>
        </is>
      </c>
      <c r="M500" s="65" t="inlineStr">
        <is>
          <t>[Deceleration 3] (DE3)</t>
        </is>
      </c>
      <c r="N500" s="69" t="inlineStr">
        <is>
          <t>[Ramp switching] (RPT)
[Settings] (SET)</t>
        </is>
      </c>
    </row>
    <row customFormat="1" r="501" s="60">
      <c r="A501" s="64" t="inlineStr">
        <is>
          <t>FT3</t>
        </is>
      </c>
      <c r="B501" s="65" t="inlineStr">
        <is>
          <t>Ramp 3 frequency threshold</t>
        </is>
      </c>
      <c r="C501" s="65" t="inlineStr">
        <is>
          <t>16#2338 = 9016</t>
        </is>
      </c>
      <c r="D501" s="65" t="inlineStr">
        <is>
          <t>16#203C/11</t>
        </is>
      </c>
      <c r="E501" s="65" t="inlineStr">
        <is>
          <t>16#8E/01/11 = 142/01/17</t>
        </is>
      </c>
      <c r="F501" s="66" t="n"/>
      <c r="G501" s="65" t="inlineStr">
        <is>
          <t>Configuration and settings</t>
        </is>
      </c>
      <c r="H501" s="65" t="inlineStr">
        <is>
          <t>R/WS</t>
        </is>
      </c>
      <c r="I501" s="65" t="inlineStr">
        <is>
          <t>UINT (Unsigned16)</t>
        </is>
      </c>
      <c r="J501" s="65" t="inlineStr">
        <is>
          <t>0.1 Hz</t>
        </is>
      </c>
      <c r="K501" s="65" t="inlineStr">
        <is>
          <t>0.0 Hz</t>
        </is>
      </c>
      <c r="L501" s="65" t="inlineStr">
        <is>
          <t>0.0 Hz ... 300.0 Hz</t>
        </is>
      </c>
      <c r="M501" s="65" t="inlineStr">
        <is>
          <t>[Ramp 3 Thd] (FT3)</t>
        </is>
      </c>
      <c r="N501" s="69" t="inlineStr">
        <is>
          <t>[Ramp switching] (RPT)</t>
        </is>
      </c>
    </row>
    <row customFormat="1" r="502" s="60">
      <c r="A502" s="64" t="inlineStr">
        <is>
          <t>BRA</t>
        </is>
      </c>
      <c r="B502" s="65" t="inlineStr">
        <is>
          <t>Decel ramp adaptation</t>
        </is>
      </c>
      <c r="C502" s="65" t="inlineStr">
        <is>
          <t>16#232B = 9003</t>
        </is>
      </c>
      <c r="D502" s="65" t="inlineStr">
        <is>
          <t>16#203C/4</t>
        </is>
      </c>
      <c r="E502" s="65" t="inlineStr">
        <is>
          <t>16#8E/01/04 = 142/01/04</t>
        </is>
      </c>
      <c r="F502" s="67" t="inlineStr">
        <is>
          <t>BRA</t>
        </is>
      </c>
      <c r="G502" s="65" t="inlineStr">
        <is>
          <t>Configuration and settings</t>
        </is>
      </c>
      <c r="H502" s="65" t="inlineStr">
        <is>
          <t>R/WS</t>
        </is>
      </c>
      <c r="I502" s="65" t="inlineStr">
        <is>
          <t>WORD (Enumeration)</t>
        </is>
      </c>
      <c r="J502" s="65" t="inlineStr">
        <is>
          <t>-</t>
        </is>
      </c>
      <c r="K502" s="65" t="inlineStr">
        <is>
          <t>Refer to programming manual</t>
        </is>
      </c>
      <c r="L502" s="66" t="n"/>
      <c r="M502" s="65" t="inlineStr">
        <is>
          <t>[Dec.Ramp Adapt] (BRA)</t>
        </is>
      </c>
      <c r="N502" s="69" t="inlineStr">
        <is>
          <t>[Ramp] (RAMP)</t>
        </is>
      </c>
    </row>
    <row customFormat="1" r="503" s="60">
      <c r="A503" s="64" t="inlineStr">
        <is>
          <t>STT</t>
        </is>
      </c>
      <c r="B503" s="65" t="inlineStr">
        <is>
          <t>Type of stop</t>
        </is>
      </c>
      <c r="C503" s="65" t="inlineStr">
        <is>
          <t>16#2BC1 = 11201</t>
        </is>
      </c>
      <c r="D503" s="65" t="inlineStr">
        <is>
          <t>16#2052/2</t>
        </is>
      </c>
      <c r="E503" s="65" t="inlineStr">
        <is>
          <t>16#99/01/02 = 153/01/02</t>
        </is>
      </c>
      <c r="F503" s="67" t="inlineStr">
        <is>
          <t>STT</t>
        </is>
      </c>
      <c r="G503" s="65" t="inlineStr">
        <is>
          <t>Configuration and settings</t>
        </is>
      </c>
      <c r="H503" s="65" t="inlineStr">
        <is>
          <t>R/WS</t>
        </is>
      </c>
      <c r="I503" s="65" t="inlineStr">
        <is>
          <t>WORD (Enumeration)</t>
        </is>
      </c>
      <c r="J503" s="65" t="inlineStr">
        <is>
          <t>-</t>
        </is>
      </c>
      <c r="K503" s="65" t="inlineStr">
        <is>
          <t>[On ramp] RMP</t>
        </is>
      </c>
      <c r="L503" s="66" t="n"/>
      <c r="M503" s="65" t="inlineStr">
        <is>
          <t>[Type of stop] (STT)</t>
        </is>
      </c>
      <c r="N503" s="69" t="inlineStr">
        <is>
          <t>[Stop configuration] (STT)</t>
        </is>
      </c>
    </row>
    <row customFormat="1" r="504" s="60">
      <c r="A504" s="64" t="inlineStr">
        <is>
          <t>FFT</t>
        </is>
      </c>
      <c r="B504" s="65" t="inlineStr">
        <is>
          <t>Freewheel stop threshold</t>
        </is>
      </c>
      <c r="C504" s="65" t="inlineStr">
        <is>
          <t>16#2BD4 = 11220</t>
        </is>
      </c>
      <c r="D504" s="65" t="inlineStr">
        <is>
          <t>16#2052/15</t>
        </is>
      </c>
      <c r="E504" s="65" t="inlineStr">
        <is>
          <t>16#99/01/15 = 153/01/21</t>
        </is>
      </c>
      <c r="F504" s="66" t="n"/>
      <c r="G504" s="65" t="inlineStr">
        <is>
          <t>Configuration and settings</t>
        </is>
      </c>
      <c r="H504" s="65" t="inlineStr">
        <is>
          <t>R/W</t>
        </is>
      </c>
      <c r="I504" s="65" t="inlineStr">
        <is>
          <t>UINT (Unsigned16)</t>
        </is>
      </c>
      <c r="J504" s="65" t="inlineStr">
        <is>
          <t>0.1 Hz</t>
        </is>
      </c>
      <c r="K504" s="65" t="inlineStr">
        <is>
          <t>Refer to programming manual</t>
        </is>
      </c>
      <c r="L504" s="65" t="inlineStr">
        <is>
          <t>0.2 Hz ... 300.0 Hz</t>
        </is>
      </c>
      <c r="M504" s="65" t="inlineStr">
        <is>
          <t>[Freewheel stop Thd] (FFT)</t>
        </is>
      </c>
      <c r="N504" s="69" t="inlineStr">
        <is>
          <t>[Stop configuration] (STT)
[Settings] (SET)</t>
        </is>
      </c>
    </row>
    <row customFormat="1" r="505" s="60">
      <c r="A505" s="64" t="inlineStr">
        <is>
          <t>NST</t>
        </is>
      </c>
      <c r="B505" s="65" t="inlineStr">
        <is>
          <t>Freewheel stop</t>
        </is>
      </c>
      <c r="C505" s="65" t="inlineStr">
        <is>
          <t>16#2BC2 = 11202</t>
        </is>
      </c>
      <c r="D505" s="65" t="inlineStr">
        <is>
          <t>16#2052/3</t>
        </is>
      </c>
      <c r="E505" s="65" t="inlineStr">
        <is>
          <t>16#99/01/03 = 153/01/03</t>
        </is>
      </c>
      <c r="F505" s="67" t="inlineStr">
        <is>
          <t>PSLIN</t>
        </is>
      </c>
      <c r="G505" s="65" t="inlineStr">
        <is>
          <t>Configuration and settings</t>
        </is>
      </c>
      <c r="H505" s="65" t="inlineStr">
        <is>
          <t>R/WS</t>
        </is>
      </c>
      <c r="I505" s="65" t="inlineStr">
        <is>
          <t>WORD (Enumeration)</t>
        </is>
      </c>
      <c r="J505" s="65" t="inlineStr">
        <is>
          <t>-</t>
        </is>
      </c>
      <c r="K505" s="65" t="inlineStr">
        <is>
          <t>[Not assigned] NO</t>
        </is>
      </c>
      <c r="L505" s="66" t="n"/>
      <c r="M505" s="65" t="inlineStr">
        <is>
          <t>[Freewheel Stop] (NST)</t>
        </is>
      </c>
      <c r="N505" s="69" t="inlineStr">
        <is>
          <t>[Stop configuration] (STT)</t>
        </is>
      </c>
    </row>
    <row customFormat="1" r="506" s="60">
      <c r="A506" s="64" t="inlineStr">
        <is>
          <t>ADC</t>
        </is>
      </c>
      <c r="B506" s="65" t="inlineStr">
        <is>
          <t>Automatic DC Injection</t>
        </is>
      </c>
      <c r="C506" s="65" t="inlineStr">
        <is>
          <t>16#28A1 = 10401</t>
        </is>
      </c>
      <c r="D506" s="65" t="inlineStr">
        <is>
          <t>16#204A/2</t>
        </is>
      </c>
      <c r="E506" s="65" t="inlineStr">
        <is>
          <t>16#95/01/02 = 149/01/02</t>
        </is>
      </c>
      <c r="F506" s="67" t="inlineStr">
        <is>
          <t>ADC</t>
        </is>
      </c>
      <c r="G506" s="65" t="inlineStr">
        <is>
          <t>Configuration and settings</t>
        </is>
      </c>
      <c r="H506" s="65" t="inlineStr">
        <is>
          <t>R/W</t>
        </is>
      </c>
      <c r="I506" s="65" t="inlineStr">
        <is>
          <t>WORD (Enumeration)</t>
        </is>
      </c>
      <c r="J506" s="65" t="inlineStr">
        <is>
          <t>-</t>
        </is>
      </c>
      <c r="K506" s="65" t="inlineStr">
        <is>
          <t>[No DC injection] NO</t>
        </is>
      </c>
      <c r="L506" s="66" t="n"/>
      <c r="M506" s="65" t="inlineStr">
        <is>
          <t>[Auto DC Injection] (ADC)</t>
        </is>
      </c>
      <c r="N506" s="69" t="inlineStr">
        <is>
          <t>[Auto DC injection] (ADC)</t>
        </is>
      </c>
    </row>
    <row customFormat="1" r="507" s="60">
      <c r="A507" s="64" t="inlineStr">
        <is>
          <t>SDC1</t>
        </is>
      </c>
      <c r="B507" s="65" t="inlineStr">
        <is>
          <t>Auto DC injection level 1</t>
        </is>
      </c>
      <c r="C507" s="65" t="inlineStr">
        <is>
          <t>16#28A3 = 10403</t>
        </is>
      </c>
      <c r="D507" s="65" t="inlineStr">
        <is>
          <t>16#204A/4</t>
        </is>
      </c>
      <c r="E507" s="65" t="inlineStr">
        <is>
          <t>16#95/01/04 = 149/01/04</t>
        </is>
      </c>
      <c r="F507" s="66" t="n"/>
      <c r="G507" s="65" t="inlineStr">
        <is>
          <t>Configuration and settings</t>
        </is>
      </c>
      <c r="H507" s="65" t="inlineStr">
        <is>
          <t>R/W</t>
        </is>
      </c>
      <c r="I507" s="65" t="inlineStr">
        <is>
          <t>UINT (Unsigned16)</t>
        </is>
      </c>
      <c r="J507" s="65" t="inlineStr">
        <is>
          <t>Refer to programming manual</t>
        </is>
      </c>
      <c r="K507" s="65" t="inlineStr">
        <is>
          <t>Refer to programming manual</t>
        </is>
      </c>
      <c r="L507" s="65" t="inlineStr">
        <is>
          <t>0 ... 65535</t>
        </is>
      </c>
      <c r="M507" s="65" t="inlineStr">
        <is>
          <t>[Auto DC inj Level 1] (SDC1)</t>
        </is>
      </c>
      <c r="N507" s="69" t="inlineStr">
        <is>
          <t>[Auto DC injection] (ADC)
[Settings] (SET)
[Brake logic control] (BLC)
[Brake logic control] (BLC)</t>
        </is>
      </c>
    </row>
    <row customFormat="1" r="508" s="60">
      <c r="A508" s="64" t="inlineStr">
        <is>
          <t>TDC1</t>
        </is>
      </c>
      <c r="B508" s="65" t="inlineStr">
        <is>
          <t>Auto DC injection time 1</t>
        </is>
      </c>
      <c r="C508" s="65" t="inlineStr">
        <is>
          <t>16#28A2 = 10402</t>
        </is>
      </c>
      <c r="D508" s="65" t="inlineStr">
        <is>
          <t>16#204A/3</t>
        </is>
      </c>
      <c r="E508" s="65" t="inlineStr">
        <is>
          <t>16#95/01/03 = 149/01/03</t>
        </is>
      </c>
      <c r="F508" s="66" t="n"/>
      <c r="G508" s="65" t="inlineStr">
        <is>
          <t>Configuration and settings</t>
        </is>
      </c>
      <c r="H508" s="65" t="inlineStr">
        <is>
          <t>R/W</t>
        </is>
      </c>
      <c r="I508" s="65" t="inlineStr">
        <is>
          <t>UINT (Unsigned16)</t>
        </is>
      </c>
      <c r="J508" s="65" t="inlineStr">
        <is>
          <t>0.1 s</t>
        </is>
      </c>
      <c r="K508" s="65" t="inlineStr">
        <is>
          <t>0.5 s</t>
        </is>
      </c>
      <c r="L508" s="65" t="inlineStr">
        <is>
          <t>0.1 s ... 30.0 s</t>
        </is>
      </c>
      <c r="M508" s="65" t="inlineStr">
        <is>
          <t>[Auto DC Inj Time 1] (TDC1)</t>
        </is>
      </c>
      <c r="N508" s="69" t="inlineStr">
        <is>
          <t>[Auto DC injection] (ADC)
[Settings] (SET)</t>
        </is>
      </c>
    </row>
    <row customFormat="1" r="509" s="60">
      <c r="A509" s="64" t="inlineStr">
        <is>
          <t>SDC2</t>
        </is>
      </c>
      <c r="B509" s="65" t="inlineStr">
        <is>
          <t>Auto DC injection level 2</t>
        </is>
      </c>
      <c r="C509" s="65" t="inlineStr">
        <is>
          <t>16#28A5 = 10405</t>
        </is>
      </c>
      <c r="D509" s="65" t="inlineStr">
        <is>
          <t>16#204A/6</t>
        </is>
      </c>
      <c r="E509" s="65" t="inlineStr">
        <is>
          <t>16#95/01/06 = 149/01/06</t>
        </is>
      </c>
      <c r="F509" s="66" t="n"/>
      <c r="G509" s="65" t="inlineStr">
        <is>
          <t>Configuration and settings</t>
        </is>
      </c>
      <c r="H509" s="65" t="inlineStr">
        <is>
          <t>R/W</t>
        </is>
      </c>
      <c r="I509" s="65" t="inlineStr">
        <is>
          <t>UINT (Unsigned16)</t>
        </is>
      </c>
      <c r="J509" s="65" t="inlineStr">
        <is>
          <t>Refer to programming manual</t>
        </is>
      </c>
      <c r="K509" s="65" t="inlineStr">
        <is>
          <t>Refer to programming manual</t>
        </is>
      </c>
      <c r="L509" s="65" t="inlineStr">
        <is>
          <t>0 ... 65535</t>
        </is>
      </c>
      <c r="M509" s="65" t="inlineStr">
        <is>
          <t>[Auto DC inj Level 2] (SDC2)</t>
        </is>
      </c>
      <c r="N509" s="69" t="inlineStr">
        <is>
          <t>[Auto DC injection] (ADC)
[Settings] (SET)</t>
        </is>
      </c>
    </row>
    <row customFormat="1" r="510" s="60">
      <c r="A510" s="64" t="inlineStr">
        <is>
          <t>TDC2</t>
        </is>
      </c>
      <c r="B510" s="65" t="inlineStr">
        <is>
          <t>Auto DC injection time 2</t>
        </is>
      </c>
      <c r="C510" s="65" t="inlineStr">
        <is>
          <t>16#28A4 = 10404</t>
        </is>
      </c>
      <c r="D510" s="65" t="inlineStr">
        <is>
          <t>16#204A/5</t>
        </is>
      </c>
      <c r="E510" s="65" t="inlineStr">
        <is>
          <t>16#95/01/05 = 149/01/05</t>
        </is>
      </c>
      <c r="F510" s="66" t="n"/>
      <c r="G510" s="65" t="inlineStr">
        <is>
          <t>Configuration and settings</t>
        </is>
      </c>
      <c r="H510" s="65" t="inlineStr">
        <is>
          <t>R/W</t>
        </is>
      </c>
      <c r="I510" s="65" t="inlineStr">
        <is>
          <t>UINT (Unsigned16)</t>
        </is>
      </c>
      <c r="J510" s="65" t="inlineStr">
        <is>
          <t>0.1 s</t>
        </is>
      </c>
      <c r="K510" s="65" t="inlineStr">
        <is>
          <t>0.0 s</t>
        </is>
      </c>
      <c r="L510" s="65" t="inlineStr">
        <is>
          <t>0.0 s ... 30.0 s</t>
        </is>
      </c>
      <c r="M510" s="65" t="inlineStr">
        <is>
          <t>[Auto DC Inj Time 2] (TDC2)</t>
        </is>
      </c>
      <c r="N510" s="69" t="inlineStr">
        <is>
          <t>[Auto DC injection] (ADC)
[Settings] (SET)</t>
        </is>
      </c>
    </row>
    <row customFormat="1" r="511" s="60">
      <c r="A511" s="64" t="inlineStr">
        <is>
          <t>JOG</t>
        </is>
      </c>
      <c r="B511" s="65" t="inlineStr">
        <is>
          <t>Jog assignment</t>
        </is>
      </c>
      <c r="C511" s="65" t="inlineStr">
        <is>
          <t>16#2B66 = 11110</t>
        </is>
      </c>
      <c r="D511" s="65" t="inlineStr">
        <is>
          <t>16#2051/B</t>
        </is>
      </c>
      <c r="E511" s="65" t="inlineStr">
        <is>
          <t>16#98/01/6F = 152/01/111</t>
        </is>
      </c>
      <c r="F511" s="67" t="inlineStr">
        <is>
          <t>PSLIN</t>
        </is>
      </c>
      <c r="G511" s="65" t="inlineStr">
        <is>
          <t>Configuration and settings</t>
        </is>
      </c>
      <c r="H511" s="65" t="inlineStr">
        <is>
          <t>R/WS</t>
        </is>
      </c>
      <c r="I511" s="65" t="inlineStr">
        <is>
          <t>WORD (Enumeration)</t>
        </is>
      </c>
      <c r="J511" s="65" t="inlineStr">
        <is>
          <t>-</t>
        </is>
      </c>
      <c r="K511" s="65" t="inlineStr">
        <is>
          <t>[Not assigned] NO</t>
        </is>
      </c>
      <c r="L511" s="66" t="n"/>
      <c r="M511" s="65" t="inlineStr">
        <is>
          <t>[Jog Assign] (JOG)</t>
        </is>
      </c>
      <c r="N511" s="69" t="inlineStr">
        <is>
          <t>[Jog] (JOG)</t>
        </is>
      </c>
    </row>
    <row customFormat="1" r="512" s="60">
      <c r="A512" s="64" t="inlineStr">
        <is>
          <t>JGF</t>
        </is>
      </c>
      <c r="B512" s="65" t="inlineStr">
        <is>
          <t>Jog frequency</t>
        </is>
      </c>
      <c r="C512" s="65" t="inlineStr">
        <is>
          <t>16#2B67 = 11111</t>
        </is>
      </c>
      <c r="D512" s="65" t="inlineStr">
        <is>
          <t>16#2051/C</t>
        </is>
      </c>
      <c r="E512" s="65" t="inlineStr">
        <is>
          <t>16#98/01/70 = 152/01/112</t>
        </is>
      </c>
      <c r="F512" s="66" t="n"/>
      <c r="G512" s="65" t="inlineStr">
        <is>
          <t>Configuration and settings</t>
        </is>
      </c>
      <c r="H512" s="65" t="inlineStr">
        <is>
          <t>R/W</t>
        </is>
      </c>
      <c r="I512" s="65" t="inlineStr">
        <is>
          <t>UINT (Unsigned16)</t>
        </is>
      </c>
      <c r="J512" s="65" t="inlineStr">
        <is>
          <t>0.1 Hz</t>
        </is>
      </c>
      <c r="K512" s="65" t="inlineStr">
        <is>
          <t>10.0 Hz</t>
        </is>
      </c>
      <c r="L512" s="65" t="inlineStr">
        <is>
          <t>0.0 Hz ... 10.0 Hz</t>
        </is>
      </c>
      <c r="M512" s="65" t="inlineStr">
        <is>
          <t>[Jog Frequency] (JGF)</t>
        </is>
      </c>
      <c r="N512" s="69" t="inlineStr">
        <is>
          <t>[Jog] (JOG)
[Settings] (SET)</t>
        </is>
      </c>
    </row>
    <row customFormat="1" r="513" s="60">
      <c r="A513" s="64" t="inlineStr">
        <is>
          <t>JGT</t>
        </is>
      </c>
      <c r="B513" s="65" t="inlineStr">
        <is>
          <t>Jog delay</t>
        </is>
      </c>
      <c r="C513" s="65" t="inlineStr">
        <is>
          <t>16#2B68 = 11112</t>
        </is>
      </c>
      <c r="D513" s="65" t="inlineStr">
        <is>
          <t>16#2051/D</t>
        </is>
      </c>
      <c r="E513" s="65" t="inlineStr">
        <is>
          <t>16#98/01/71 = 152/01/113</t>
        </is>
      </c>
      <c r="F513" s="66" t="n"/>
      <c r="G513" s="65" t="inlineStr">
        <is>
          <t>Configuration and settings</t>
        </is>
      </c>
      <c r="H513" s="65" t="inlineStr">
        <is>
          <t>R/W</t>
        </is>
      </c>
      <c r="I513" s="65" t="inlineStr">
        <is>
          <t>UINT (Unsigned16)</t>
        </is>
      </c>
      <c r="J513" s="65" t="inlineStr">
        <is>
          <t>0.1 s</t>
        </is>
      </c>
      <c r="K513" s="65" t="inlineStr">
        <is>
          <t>0.5 s</t>
        </is>
      </c>
      <c r="L513" s="65" t="inlineStr">
        <is>
          <t>0.0 s ... 2.0 s</t>
        </is>
      </c>
      <c r="M513" s="65" t="inlineStr">
        <is>
          <t>[Jog Delay] (JGT)</t>
        </is>
      </c>
      <c r="N513" s="69" t="inlineStr">
        <is>
          <t>[Jog] (JOG)
[Settings] (SET)</t>
        </is>
      </c>
    </row>
    <row customFormat="1" r="514" s="60">
      <c r="A514" s="64" t="inlineStr">
        <is>
          <t>PS2</t>
        </is>
      </c>
      <c r="B514" s="65" t="inlineStr">
        <is>
          <t>2 Preset Freq assignment</t>
        </is>
      </c>
      <c r="C514" s="65" t="inlineStr">
        <is>
          <t>16#2C89 = 11401</t>
        </is>
      </c>
      <c r="D514" s="65" t="inlineStr">
        <is>
          <t>16#2054/2</t>
        </is>
      </c>
      <c r="E514" s="65" t="inlineStr">
        <is>
          <t>16#9A/01/02 = 154/01/02</t>
        </is>
      </c>
      <c r="F514" s="67" t="inlineStr">
        <is>
          <t>PSLIN</t>
        </is>
      </c>
      <c r="G514" s="65" t="inlineStr">
        <is>
          <t>Configuration and settings</t>
        </is>
      </c>
      <c r="H514" s="65" t="inlineStr">
        <is>
          <t>R/WS</t>
        </is>
      </c>
      <c r="I514" s="65" t="inlineStr">
        <is>
          <t>WORD (Enumeration)</t>
        </is>
      </c>
      <c r="J514" s="65" t="inlineStr">
        <is>
          <t>-</t>
        </is>
      </c>
      <c r="K514" s="65" t="inlineStr">
        <is>
          <t>Refer to programming manual</t>
        </is>
      </c>
      <c r="L514" s="66" t="n"/>
      <c r="M514" s="65" t="inlineStr">
        <is>
          <t>[2 Preset Freq] (PS2)</t>
        </is>
      </c>
      <c r="N514" s="69" t="inlineStr">
        <is>
          <t>[Preset speeds] (PSS)</t>
        </is>
      </c>
    </row>
    <row customFormat="1" r="515" s="60">
      <c r="A515" s="64" t="inlineStr">
        <is>
          <t>PS4</t>
        </is>
      </c>
      <c r="B515" s="65" t="inlineStr">
        <is>
          <t>4 Preset Freq assignment</t>
        </is>
      </c>
      <c r="C515" s="65" t="inlineStr">
        <is>
          <t>16#2C8A = 11402</t>
        </is>
      </c>
      <c r="D515" s="65" t="inlineStr">
        <is>
          <t>16#2054/3</t>
        </is>
      </c>
      <c r="E515" s="65" t="inlineStr">
        <is>
          <t>16#9A/01/03 = 154/01/03</t>
        </is>
      </c>
      <c r="F515" s="67" t="inlineStr">
        <is>
          <t>PSLIN</t>
        </is>
      </c>
      <c r="G515" s="65" t="inlineStr">
        <is>
          <t>Configuration and settings</t>
        </is>
      </c>
      <c r="H515" s="65" t="inlineStr">
        <is>
          <t>R/WS</t>
        </is>
      </c>
      <c r="I515" s="65" t="inlineStr">
        <is>
          <t>WORD (Enumeration)</t>
        </is>
      </c>
      <c r="J515" s="65" t="inlineStr">
        <is>
          <t>-</t>
        </is>
      </c>
      <c r="K515" s="65" t="inlineStr">
        <is>
          <t>Refer to programming manual</t>
        </is>
      </c>
      <c r="L515" s="66" t="n"/>
      <c r="M515" s="65" t="inlineStr">
        <is>
          <t>[4 Preset Freq] (PS4)</t>
        </is>
      </c>
      <c r="N515" s="69" t="inlineStr">
        <is>
          <t>[Preset speeds] (PSS)</t>
        </is>
      </c>
    </row>
    <row customFormat="1" r="516" s="60">
      <c r="A516" s="64" t="inlineStr">
        <is>
          <t>PS8</t>
        </is>
      </c>
      <c r="B516" s="65" t="inlineStr">
        <is>
          <t>8 Preset Freq assignment</t>
        </is>
      </c>
      <c r="C516" s="65" t="inlineStr">
        <is>
          <t>16#2C8B = 11403</t>
        </is>
      </c>
      <c r="D516" s="65" t="inlineStr">
        <is>
          <t>16#2054/4</t>
        </is>
      </c>
      <c r="E516" s="65" t="inlineStr">
        <is>
          <t>16#9A/01/04 = 154/01/04</t>
        </is>
      </c>
      <c r="F516" s="67" t="inlineStr">
        <is>
          <t>PSLIN</t>
        </is>
      </c>
      <c r="G516" s="65" t="inlineStr">
        <is>
          <t>Configuration and settings</t>
        </is>
      </c>
      <c r="H516" s="65" t="inlineStr">
        <is>
          <t>R/WS</t>
        </is>
      </c>
      <c r="I516" s="65" t="inlineStr">
        <is>
          <t>WORD (Enumeration)</t>
        </is>
      </c>
      <c r="J516" s="65" t="inlineStr">
        <is>
          <t>-</t>
        </is>
      </c>
      <c r="K516" s="65" t="inlineStr">
        <is>
          <t>Refer to programming manual</t>
        </is>
      </c>
      <c r="L516" s="66" t="n"/>
      <c r="M516" s="65" t="inlineStr">
        <is>
          <t>[8 Preset Freq] (PS8)</t>
        </is>
      </c>
      <c r="N516" s="69" t="inlineStr">
        <is>
          <t>[Preset speeds] (PSS)</t>
        </is>
      </c>
    </row>
    <row customFormat="1" r="517" s="60">
      <c r="A517" s="64" t="inlineStr">
        <is>
          <t>PS16</t>
        </is>
      </c>
      <c r="B517" s="65" t="inlineStr">
        <is>
          <t>16 Preset Freq assignment</t>
        </is>
      </c>
      <c r="C517" s="65" t="inlineStr">
        <is>
          <t>16#2C8C = 11404</t>
        </is>
      </c>
      <c r="D517" s="65" t="inlineStr">
        <is>
          <t>16#2054/5</t>
        </is>
      </c>
      <c r="E517" s="65" t="inlineStr">
        <is>
          <t>16#9A/01/05 = 154/01/05</t>
        </is>
      </c>
      <c r="F517" s="67" t="inlineStr">
        <is>
          <t>PSLIN</t>
        </is>
      </c>
      <c r="G517" s="65" t="inlineStr">
        <is>
          <t>Configuration and settings</t>
        </is>
      </c>
      <c r="H517" s="65" t="inlineStr">
        <is>
          <t>R/WS</t>
        </is>
      </c>
      <c r="I517" s="65" t="inlineStr">
        <is>
          <t>WORD (Enumeration)</t>
        </is>
      </c>
      <c r="J517" s="65" t="inlineStr">
        <is>
          <t>-</t>
        </is>
      </c>
      <c r="K517" s="65" t="inlineStr">
        <is>
          <t>[Not assigned] NO</t>
        </is>
      </c>
      <c r="L517" s="66" t="n"/>
      <c r="M517" s="65" t="inlineStr">
        <is>
          <t>[16 Preset Freq] (PS16)</t>
        </is>
      </c>
      <c r="N517" s="69" t="inlineStr">
        <is>
          <t>[Preset speeds] (PSS)</t>
        </is>
      </c>
    </row>
    <row customFormat="1" r="518" s="60">
      <c r="A518" s="64" t="inlineStr">
        <is>
          <t>SP2</t>
        </is>
      </c>
      <c r="B518" s="65" t="inlineStr">
        <is>
          <t>Preset speed 2</t>
        </is>
      </c>
      <c r="C518" s="65" t="inlineStr">
        <is>
          <t>16#2C92 = 11410</t>
        </is>
      </c>
      <c r="D518" s="65" t="inlineStr">
        <is>
          <t>16#2054/B</t>
        </is>
      </c>
      <c r="E518" s="65" t="inlineStr">
        <is>
          <t>16#9A/01/0B = 154/01/11</t>
        </is>
      </c>
      <c r="F518" s="66" t="n"/>
      <c r="G518" s="65" t="inlineStr">
        <is>
          <t>Configuration and settings</t>
        </is>
      </c>
      <c r="H518" s="65" t="inlineStr">
        <is>
          <t>R/W</t>
        </is>
      </c>
      <c r="I518" s="65" t="inlineStr">
        <is>
          <t>UINT (Unsigned16)</t>
        </is>
      </c>
      <c r="J518" s="65" t="inlineStr">
        <is>
          <t>0.1 Hz</t>
        </is>
      </c>
      <c r="K518" s="65" t="inlineStr">
        <is>
          <t>10.0 Hz</t>
        </is>
      </c>
      <c r="L518" s="65" t="inlineStr">
        <is>
          <t>0.0 Hz ... 300.0 Hz</t>
        </is>
      </c>
      <c r="M518" s="65" t="inlineStr">
        <is>
          <t>[Preset speed 2] (SP2)</t>
        </is>
      </c>
      <c r="N518" s="69" t="inlineStr">
        <is>
          <t>[Preset speeds] (PSS)
[Settings] (SET)</t>
        </is>
      </c>
    </row>
    <row customFormat="1" r="519" s="60">
      <c r="A519" s="64" t="inlineStr">
        <is>
          <t>SP3</t>
        </is>
      </c>
      <c r="B519" s="65" t="inlineStr">
        <is>
          <t>Preset speed 3</t>
        </is>
      </c>
      <c r="C519" s="65" t="inlineStr">
        <is>
          <t>16#2C93 = 11411</t>
        </is>
      </c>
      <c r="D519" s="65" t="inlineStr">
        <is>
          <t>16#2054/C</t>
        </is>
      </c>
      <c r="E519" s="65" t="inlineStr">
        <is>
          <t>16#9A/01/0C = 154/01/12</t>
        </is>
      </c>
      <c r="F519" s="66" t="n"/>
      <c r="G519" s="65" t="inlineStr">
        <is>
          <t>Configuration and settings</t>
        </is>
      </c>
      <c r="H519" s="65" t="inlineStr">
        <is>
          <t>R/W</t>
        </is>
      </c>
      <c r="I519" s="65" t="inlineStr">
        <is>
          <t>UINT (Unsigned16)</t>
        </is>
      </c>
      <c r="J519" s="65" t="inlineStr">
        <is>
          <t>0.1 Hz</t>
        </is>
      </c>
      <c r="K519" s="65" t="inlineStr">
        <is>
          <t>15.0 Hz</t>
        </is>
      </c>
      <c r="L519" s="65" t="inlineStr">
        <is>
          <t>0.0 Hz ... 300.0 Hz</t>
        </is>
      </c>
      <c r="M519" s="65" t="inlineStr">
        <is>
          <t>[Preset speed 3] (SP3)</t>
        </is>
      </c>
      <c r="N519" s="69" t="inlineStr">
        <is>
          <t>[Preset speeds] (PSS)
[Settings] (SET)</t>
        </is>
      </c>
    </row>
    <row customFormat="1" r="520" s="60">
      <c r="A520" s="64" t="inlineStr">
        <is>
          <t>SP4</t>
        </is>
      </c>
      <c r="B520" s="65" t="inlineStr">
        <is>
          <t>Preset speed 4</t>
        </is>
      </c>
      <c r="C520" s="65" t="inlineStr">
        <is>
          <t>16#2C94 = 11412</t>
        </is>
      </c>
      <c r="D520" s="65" t="inlineStr">
        <is>
          <t>16#2054/D</t>
        </is>
      </c>
      <c r="E520" s="65" t="inlineStr">
        <is>
          <t>16#9A/01/0D = 154/01/13</t>
        </is>
      </c>
      <c r="F520" s="66" t="n"/>
      <c r="G520" s="65" t="inlineStr">
        <is>
          <t>Configuration and settings</t>
        </is>
      </c>
      <c r="H520" s="65" t="inlineStr">
        <is>
          <t>R/W</t>
        </is>
      </c>
      <c r="I520" s="65" t="inlineStr">
        <is>
          <t>UINT (Unsigned16)</t>
        </is>
      </c>
      <c r="J520" s="65" t="inlineStr">
        <is>
          <t>0.1 Hz</t>
        </is>
      </c>
      <c r="K520" s="65" t="inlineStr">
        <is>
          <t>20.0 Hz</t>
        </is>
      </c>
      <c r="L520" s="65" t="inlineStr">
        <is>
          <t>0.0 Hz ... 300.0 Hz</t>
        </is>
      </c>
      <c r="M520" s="65" t="inlineStr">
        <is>
          <t>[Preset speed 4] (SP4)</t>
        </is>
      </c>
      <c r="N520" s="69" t="inlineStr">
        <is>
          <t>[Preset speeds] (PSS)
[Settings] (SET)</t>
        </is>
      </c>
    </row>
    <row customFormat="1" r="521" s="60">
      <c r="A521" s="64" t="inlineStr">
        <is>
          <t>SP5</t>
        </is>
      </c>
      <c r="B521" s="65" t="inlineStr">
        <is>
          <t>Preset speed 5</t>
        </is>
      </c>
      <c r="C521" s="65" t="inlineStr">
        <is>
          <t>16#2C95 = 11413</t>
        </is>
      </c>
      <c r="D521" s="65" t="inlineStr">
        <is>
          <t>16#2054/E</t>
        </is>
      </c>
      <c r="E521" s="65" t="inlineStr">
        <is>
          <t>16#9A/01/0E = 154/01/14</t>
        </is>
      </c>
      <c r="F521" s="66" t="n"/>
      <c r="G521" s="65" t="inlineStr">
        <is>
          <t>Configuration and settings</t>
        </is>
      </c>
      <c r="H521" s="65" t="inlineStr">
        <is>
          <t>R/W</t>
        </is>
      </c>
      <c r="I521" s="65" t="inlineStr">
        <is>
          <t>UINT (Unsigned16)</t>
        </is>
      </c>
      <c r="J521" s="65" t="inlineStr">
        <is>
          <t>0.1 Hz</t>
        </is>
      </c>
      <c r="K521" s="65" t="inlineStr">
        <is>
          <t>25.0 Hz</t>
        </is>
      </c>
      <c r="L521" s="65" t="inlineStr">
        <is>
          <t>0.0 Hz ... 300.0 Hz</t>
        </is>
      </c>
      <c r="M521" s="65" t="inlineStr">
        <is>
          <t>[Preset speed 5] (SP5)</t>
        </is>
      </c>
      <c r="N521" s="69" t="inlineStr">
        <is>
          <t>[Preset speeds] (PSS)
[Settings] (SET)</t>
        </is>
      </c>
    </row>
    <row customFormat="1" r="522" s="60">
      <c r="A522" s="64" t="inlineStr">
        <is>
          <t>SP6</t>
        </is>
      </c>
      <c r="B522" s="65" t="inlineStr">
        <is>
          <t>Preset speed 6</t>
        </is>
      </c>
      <c r="C522" s="65" t="inlineStr">
        <is>
          <t>16#2C96 = 11414</t>
        </is>
      </c>
      <c r="D522" s="65" t="inlineStr">
        <is>
          <t>16#2054/F</t>
        </is>
      </c>
      <c r="E522" s="65" t="inlineStr">
        <is>
          <t>16#9A/01/0F = 154/01/15</t>
        </is>
      </c>
      <c r="F522" s="66" t="n"/>
      <c r="G522" s="65" t="inlineStr">
        <is>
          <t>Configuration and settings</t>
        </is>
      </c>
      <c r="H522" s="65" t="inlineStr">
        <is>
          <t>R/W</t>
        </is>
      </c>
      <c r="I522" s="65" t="inlineStr">
        <is>
          <t>UINT (Unsigned16)</t>
        </is>
      </c>
      <c r="J522" s="65" t="inlineStr">
        <is>
          <t>0.1 Hz</t>
        </is>
      </c>
      <c r="K522" s="65" t="inlineStr">
        <is>
          <t>30.0 Hz</t>
        </is>
      </c>
      <c r="L522" s="65" t="inlineStr">
        <is>
          <t>0.0 Hz ... 300.0 Hz</t>
        </is>
      </c>
      <c r="M522" s="65" t="inlineStr">
        <is>
          <t>[Preset speed 6] (SP6)</t>
        </is>
      </c>
      <c r="N522" s="69" t="inlineStr">
        <is>
          <t>[Preset speeds] (PSS)
[Settings] (SET)</t>
        </is>
      </c>
    </row>
    <row customFormat="1" r="523" s="60">
      <c r="A523" s="64" t="inlineStr">
        <is>
          <t>SP7</t>
        </is>
      </c>
      <c r="B523" s="65" t="inlineStr">
        <is>
          <t>Preset speed 7</t>
        </is>
      </c>
      <c r="C523" s="65" t="inlineStr">
        <is>
          <t>16#2C97 = 11415</t>
        </is>
      </c>
      <c r="D523" s="65" t="inlineStr">
        <is>
          <t>16#2054/10</t>
        </is>
      </c>
      <c r="E523" s="65" t="inlineStr">
        <is>
          <t>16#9A/01/10 = 154/01/16</t>
        </is>
      </c>
      <c r="F523" s="66" t="n"/>
      <c r="G523" s="65" t="inlineStr">
        <is>
          <t>Configuration and settings</t>
        </is>
      </c>
      <c r="H523" s="65" t="inlineStr">
        <is>
          <t>R/W</t>
        </is>
      </c>
      <c r="I523" s="65" t="inlineStr">
        <is>
          <t>UINT (Unsigned16)</t>
        </is>
      </c>
      <c r="J523" s="65" t="inlineStr">
        <is>
          <t>0.1 Hz</t>
        </is>
      </c>
      <c r="K523" s="65" t="inlineStr">
        <is>
          <t>35.0 Hz</t>
        </is>
      </c>
      <c r="L523" s="65" t="inlineStr">
        <is>
          <t>0.0 Hz ... 300.0 Hz</t>
        </is>
      </c>
      <c r="M523" s="65" t="inlineStr">
        <is>
          <t>[Preset speed 7] (SP7)</t>
        </is>
      </c>
      <c r="N523" s="69" t="inlineStr">
        <is>
          <t>[Preset speeds] (PSS)
[Settings] (SET)</t>
        </is>
      </c>
    </row>
    <row customFormat="1" r="524" s="60">
      <c r="A524" s="64" t="inlineStr">
        <is>
          <t>SP8</t>
        </is>
      </c>
      <c r="B524" s="65" t="inlineStr">
        <is>
          <t>Preset speed 8</t>
        </is>
      </c>
      <c r="C524" s="65" t="inlineStr">
        <is>
          <t>16#2C98 = 11416</t>
        </is>
      </c>
      <c r="D524" s="65" t="inlineStr">
        <is>
          <t>16#2054/11</t>
        </is>
      </c>
      <c r="E524" s="65" t="inlineStr">
        <is>
          <t>16#9A/01/11 = 154/01/17</t>
        </is>
      </c>
      <c r="F524" s="66" t="n"/>
      <c r="G524" s="65" t="inlineStr">
        <is>
          <t>Configuration and settings</t>
        </is>
      </c>
      <c r="H524" s="65" t="inlineStr">
        <is>
          <t>R/W</t>
        </is>
      </c>
      <c r="I524" s="65" t="inlineStr">
        <is>
          <t>UINT (Unsigned16)</t>
        </is>
      </c>
      <c r="J524" s="65" t="inlineStr">
        <is>
          <t>0.1 Hz</t>
        </is>
      </c>
      <c r="K524" s="65" t="inlineStr">
        <is>
          <t>40.0 Hz</t>
        </is>
      </c>
      <c r="L524" s="65" t="inlineStr">
        <is>
          <t>0.0 Hz ... 300.0 Hz</t>
        </is>
      </c>
      <c r="M524" s="65" t="inlineStr">
        <is>
          <t>[Preset speed 8] (SP8)</t>
        </is>
      </c>
      <c r="N524" s="69" t="inlineStr">
        <is>
          <t>[Preset speeds] (PSS)
[Settings] (SET)</t>
        </is>
      </c>
    </row>
    <row customFormat="1" r="525" s="60">
      <c r="A525" s="64" t="inlineStr">
        <is>
          <t>SP9</t>
        </is>
      </c>
      <c r="B525" s="65" t="inlineStr">
        <is>
          <t>Preset speed 9</t>
        </is>
      </c>
      <c r="C525" s="65" t="inlineStr">
        <is>
          <t>16#2C99 = 11417</t>
        </is>
      </c>
      <c r="D525" s="65" t="inlineStr">
        <is>
          <t>16#2054/12</t>
        </is>
      </c>
      <c r="E525" s="65" t="inlineStr">
        <is>
          <t>16#9A/01/12 = 154/01/18</t>
        </is>
      </c>
      <c r="F525" s="66" t="n"/>
      <c r="G525" s="65" t="inlineStr">
        <is>
          <t>Configuration and settings</t>
        </is>
      </c>
      <c r="H525" s="65" t="inlineStr">
        <is>
          <t>R/W</t>
        </is>
      </c>
      <c r="I525" s="65" t="inlineStr">
        <is>
          <t>UINT (Unsigned16)</t>
        </is>
      </c>
      <c r="J525" s="65" t="inlineStr">
        <is>
          <t>0.1 Hz</t>
        </is>
      </c>
      <c r="K525" s="65" t="inlineStr">
        <is>
          <t>45.0 Hz</t>
        </is>
      </c>
      <c r="L525" s="65" t="inlineStr">
        <is>
          <t>0.0 Hz ... 300.0 Hz</t>
        </is>
      </c>
      <c r="M525" s="65" t="inlineStr">
        <is>
          <t>[Preset speed 9] (SP9)</t>
        </is>
      </c>
      <c r="N525" s="69" t="inlineStr">
        <is>
          <t>[Preset speeds] (PSS)
[Settings] (SET)</t>
        </is>
      </c>
    </row>
    <row customFormat="1" r="526" s="60">
      <c r="A526" s="64" t="inlineStr">
        <is>
          <t>SP10</t>
        </is>
      </c>
      <c r="B526" s="65" t="inlineStr">
        <is>
          <t>Preset speed 10</t>
        </is>
      </c>
      <c r="C526" s="65" t="inlineStr">
        <is>
          <t>16#2C9A = 11418</t>
        </is>
      </c>
      <c r="D526" s="65" t="inlineStr">
        <is>
          <t>16#2054/13</t>
        </is>
      </c>
      <c r="E526" s="65" t="inlineStr">
        <is>
          <t>16#9A/01/13 = 154/01/19</t>
        </is>
      </c>
      <c r="F526" s="66" t="n"/>
      <c r="G526" s="65" t="inlineStr">
        <is>
          <t>Configuration and settings</t>
        </is>
      </c>
      <c r="H526" s="65" t="inlineStr">
        <is>
          <t>R/W</t>
        </is>
      </c>
      <c r="I526" s="65" t="inlineStr">
        <is>
          <t>UINT (Unsigned16)</t>
        </is>
      </c>
      <c r="J526" s="65" t="inlineStr">
        <is>
          <t>0.1 Hz</t>
        </is>
      </c>
      <c r="K526" s="65" t="inlineStr">
        <is>
          <t>50.0 Hz</t>
        </is>
      </c>
      <c r="L526" s="65" t="inlineStr">
        <is>
          <t>0.0 Hz ... 300.0 Hz</t>
        </is>
      </c>
      <c r="M526" s="65" t="inlineStr">
        <is>
          <t>[Preset speed 10] (SP10)</t>
        </is>
      </c>
      <c r="N526" s="69" t="inlineStr">
        <is>
          <t>[Preset speeds] (PSS)
[Settings] (SET)</t>
        </is>
      </c>
    </row>
    <row customFormat="1" r="527" s="60">
      <c r="A527" s="64" t="inlineStr">
        <is>
          <t>SP11</t>
        </is>
      </c>
      <c r="B527" s="65" t="inlineStr">
        <is>
          <t>Preset speed 11</t>
        </is>
      </c>
      <c r="C527" s="65" t="inlineStr">
        <is>
          <t>16#2C9B = 11419</t>
        </is>
      </c>
      <c r="D527" s="65" t="inlineStr">
        <is>
          <t>16#2054/14</t>
        </is>
      </c>
      <c r="E527" s="65" t="inlineStr">
        <is>
          <t>16#9A/01/14 = 154/01/20</t>
        </is>
      </c>
      <c r="F527" s="66" t="n"/>
      <c r="G527" s="65" t="inlineStr">
        <is>
          <t>Configuration and settings</t>
        </is>
      </c>
      <c r="H527" s="65" t="inlineStr">
        <is>
          <t>R/W</t>
        </is>
      </c>
      <c r="I527" s="65" t="inlineStr">
        <is>
          <t>UINT (Unsigned16)</t>
        </is>
      </c>
      <c r="J527" s="65" t="inlineStr">
        <is>
          <t>0.1 Hz</t>
        </is>
      </c>
      <c r="K527" s="65" t="inlineStr">
        <is>
          <t>55.0 Hz</t>
        </is>
      </c>
      <c r="L527" s="65" t="inlineStr">
        <is>
          <t>0.0 Hz ... 300.0 Hz</t>
        </is>
      </c>
      <c r="M527" s="65" t="inlineStr">
        <is>
          <t>[Preset speed 11] (SP11)</t>
        </is>
      </c>
      <c r="N527" s="69" t="inlineStr">
        <is>
          <t>[Preset speeds] (PSS)
[Settings] (SET)</t>
        </is>
      </c>
    </row>
    <row customFormat="1" r="528" s="60">
      <c r="A528" s="64" t="inlineStr">
        <is>
          <t>SP12</t>
        </is>
      </c>
      <c r="B528" s="65" t="inlineStr">
        <is>
          <t>Preset speed 12</t>
        </is>
      </c>
      <c r="C528" s="65" t="inlineStr">
        <is>
          <t>16#2C9C = 11420</t>
        </is>
      </c>
      <c r="D528" s="65" t="inlineStr">
        <is>
          <t>16#2054/15</t>
        </is>
      </c>
      <c r="E528" s="65" t="inlineStr">
        <is>
          <t>16#9A/01/15 = 154/01/21</t>
        </is>
      </c>
      <c r="F528" s="66" t="n"/>
      <c r="G528" s="65" t="inlineStr">
        <is>
          <t>Configuration and settings</t>
        </is>
      </c>
      <c r="H528" s="65" t="inlineStr">
        <is>
          <t>R/W</t>
        </is>
      </c>
      <c r="I528" s="65" t="inlineStr">
        <is>
          <t>UINT (Unsigned16)</t>
        </is>
      </c>
      <c r="J528" s="65" t="inlineStr">
        <is>
          <t>0.1 Hz</t>
        </is>
      </c>
      <c r="K528" s="65" t="inlineStr">
        <is>
          <t>60.0 Hz</t>
        </is>
      </c>
      <c r="L528" s="65" t="inlineStr">
        <is>
          <t>0.0 Hz ... 300.0 Hz</t>
        </is>
      </c>
      <c r="M528" s="65" t="inlineStr">
        <is>
          <t>[Preset speed 12] (SP12)</t>
        </is>
      </c>
      <c r="N528" s="69" t="inlineStr">
        <is>
          <t>[Preset speeds] (PSS)
[Settings] (SET)</t>
        </is>
      </c>
    </row>
    <row customFormat="1" r="529" s="60">
      <c r="A529" s="64" t="inlineStr">
        <is>
          <t>SP13</t>
        </is>
      </c>
      <c r="B529" s="65" t="inlineStr">
        <is>
          <t>Preset speed 13</t>
        </is>
      </c>
      <c r="C529" s="65" t="inlineStr">
        <is>
          <t>16#2C9D = 11421</t>
        </is>
      </c>
      <c r="D529" s="65" t="inlineStr">
        <is>
          <t>16#2054/16</t>
        </is>
      </c>
      <c r="E529" s="65" t="inlineStr">
        <is>
          <t>16#9A/01/16 = 154/01/22</t>
        </is>
      </c>
      <c r="F529" s="66" t="n"/>
      <c r="G529" s="65" t="inlineStr">
        <is>
          <t>Configuration and settings</t>
        </is>
      </c>
      <c r="H529" s="65" t="inlineStr">
        <is>
          <t>R/W</t>
        </is>
      </c>
      <c r="I529" s="65" t="inlineStr">
        <is>
          <t>UINT (Unsigned16)</t>
        </is>
      </c>
      <c r="J529" s="65" t="inlineStr">
        <is>
          <t>0.1 Hz</t>
        </is>
      </c>
      <c r="K529" s="65" t="inlineStr">
        <is>
          <t>70.0 Hz</t>
        </is>
      </c>
      <c r="L529" s="65" t="inlineStr">
        <is>
          <t>0.0 Hz ... 300.0 Hz</t>
        </is>
      </c>
      <c r="M529" s="65" t="inlineStr">
        <is>
          <t>[Preset speed 13] (SP13)</t>
        </is>
      </c>
      <c r="N529" s="69" t="inlineStr">
        <is>
          <t>[Preset speeds] (PSS)
[Settings] (SET)</t>
        </is>
      </c>
    </row>
    <row customFormat="1" r="530" s="60">
      <c r="A530" s="64" t="inlineStr">
        <is>
          <t>SP14</t>
        </is>
      </c>
      <c r="B530" s="65" t="inlineStr">
        <is>
          <t>Preset speed 14</t>
        </is>
      </c>
      <c r="C530" s="65" t="inlineStr">
        <is>
          <t>16#2C9E = 11422</t>
        </is>
      </c>
      <c r="D530" s="65" t="inlineStr">
        <is>
          <t>16#2054/17</t>
        </is>
      </c>
      <c r="E530" s="65" t="inlineStr">
        <is>
          <t>16#9A/01/17 = 154/01/23</t>
        </is>
      </c>
      <c r="F530" s="66" t="n"/>
      <c r="G530" s="65" t="inlineStr">
        <is>
          <t>Configuration and settings</t>
        </is>
      </c>
      <c r="H530" s="65" t="inlineStr">
        <is>
          <t>R/W</t>
        </is>
      </c>
      <c r="I530" s="65" t="inlineStr">
        <is>
          <t>UINT (Unsigned16)</t>
        </is>
      </c>
      <c r="J530" s="65" t="inlineStr">
        <is>
          <t>0.1 Hz</t>
        </is>
      </c>
      <c r="K530" s="65" t="inlineStr">
        <is>
          <t>80.0 Hz</t>
        </is>
      </c>
      <c r="L530" s="65" t="inlineStr">
        <is>
          <t>0.0 Hz ... 300.0 Hz</t>
        </is>
      </c>
      <c r="M530" s="65" t="inlineStr">
        <is>
          <t>[Preset speed 14] (SP14)</t>
        </is>
      </c>
      <c r="N530" s="69" t="inlineStr">
        <is>
          <t>[Preset speeds] (PSS)
[Settings] (SET)</t>
        </is>
      </c>
    </row>
    <row customFormat="1" r="531" s="60">
      <c r="A531" s="64" t="inlineStr">
        <is>
          <t>SP15</t>
        </is>
      </c>
      <c r="B531" s="65" t="inlineStr">
        <is>
          <t>Preset speed 15</t>
        </is>
      </c>
      <c r="C531" s="65" t="inlineStr">
        <is>
          <t>16#2C9F = 11423</t>
        </is>
      </c>
      <c r="D531" s="65" t="inlineStr">
        <is>
          <t>16#2054/18</t>
        </is>
      </c>
      <c r="E531" s="65" t="inlineStr">
        <is>
          <t>16#9A/01/18 = 154/01/24</t>
        </is>
      </c>
      <c r="F531" s="66" t="n"/>
      <c r="G531" s="65" t="inlineStr">
        <is>
          <t>Configuration and settings</t>
        </is>
      </c>
      <c r="H531" s="65" t="inlineStr">
        <is>
          <t>R/W</t>
        </is>
      </c>
      <c r="I531" s="65" t="inlineStr">
        <is>
          <t>UINT (Unsigned16)</t>
        </is>
      </c>
      <c r="J531" s="65" t="inlineStr">
        <is>
          <t>0.1 Hz</t>
        </is>
      </c>
      <c r="K531" s="65" t="inlineStr">
        <is>
          <t>90.0 Hz</t>
        </is>
      </c>
      <c r="L531" s="65" t="inlineStr">
        <is>
          <t>0.0 Hz ... 300.0 Hz</t>
        </is>
      </c>
      <c r="M531" s="65" t="inlineStr">
        <is>
          <t>[Preset speed 15] (SP15)</t>
        </is>
      </c>
      <c r="N531" s="69" t="inlineStr">
        <is>
          <t>[Preset speeds] (PSS)
[Settings] (SET)</t>
        </is>
      </c>
    </row>
    <row customFormat="1" r="532" s="60">
      <c r="A532" s="64" t="inlineStr">
        <is>
          <t>SP16</t>
        </is>
      </c>
      <c r="B532" s="65" t="inlineStr">
        <is>
          <t>Preset speed 16</t>
        </is>
      </c>
      <c r="C532" s="65" t="inlineStr">
        <is>
          <t>16#2CA0 = 11424</t>
        </is>
      </c>
      <c r="D532" s="65" t="inlineStr">
        <is>
          <t>16#2054/19</t>
        </is>
      </c>
      <c r="E532" s="65" t="inlineStr">
        <is>
          <t>16#9A/01/19 = 154/01/25</t>
        </is>
      </c>
      <c r="F532" s="66" t="n"/>
      <c r="G532" s="65" t="inlineStr">
        <is>
          <t>Configuration and settings</t>
        </is>
      </c>
      <c r="H532" s="65" t="inlineStr">
        <is>
          <t>R/W</t>
        </is>
      </c>
      <c r="I532" s="65" t="inlineStr">
        <is>
          <t>UINT (Unsigned16)</t>
        </is>
      </c>
      <c r="J532" s="65" t="inlineStr">
        <is>
          <t>0.1 Hz</t>
        </is>
      </c>
      <c r="K532" s="65" t="inlineStr">
        <is>
          <t>100.0 Hz</t>
        </is>
      </c>
      <c r="L532" s="65" t="inlineStr">
        <is>
          <t>0.0 Hz ... 300.0 Hz</t>
        </is>
      </c>
      <c r="M532" s="65" t="inlineStr">
        <is>
          <t>[Preset speed 16] (SP16)</t>
        </is>
      </c>
      <c r="N532" s="69" t="inlineStr">
        <is>
          <t>[Preset speeds] (PSS)
[Settings] (SET)</t>
        </is>
      </c>
    </row>
    <row customFormat="1" r="533" s="60">
      <c r="A533" s="64" t="inlineStr">
        <is>
          <t>USP</t>
        </is>
      </c>
      <c r="B533" s="65" t="inlineStr">
        <is>
          <t>+ speed assignment</t>
        </is>
      </c>
      <c r="C533" s="65" t="inlineStr">
        <is>
          <t>16#2CED = 11501</t>
        </is>
      </c>
      <c r="D533" s="65" t="inlineStr">
        <is>
          <t>16#2055/2</t>
        </is>
      </c>
      <c r="E533" s="65" t="inlineStr">
        <is>
          <t>16#9A/01/66 = 154/01/102</t>
        </is>
      </c>
      <c r="F533" s="67" t="inlineStr">
        <is>
          <t>PSLIN</t>
        </is>
      </c>
      <c r="G533" s="65" t="inlineStr">
        <is>
          <t>Configuration and settings</t>
        </is>
      </c>
      <c r="H533" s="65" t="inlineStr">
        <is>
          <t>R/WS</t>
        </is>
      </c>
      <c r="I533" s="65" t="inlineStr">
        <is>
          <t>WORD (Enumeration)</t>
        </is>
      </c>
      <c r="J533" s="65" t="inlineStr">
        <is>
          <t>-</t>
        </is>
      </c>
      <c r="K533" s="65" t="inlineStr">
        <is>
          <t>[Not assigned] NO</t>
        </is>
      </c>
      <c r="L533" s="66" t="n"/>
      <c r="M533" s="65" t="inlineStr">
        <is>
          <t>[+ Speed Assign] (USP)</t>
        </is>
      </c>
      <c r="N533" s="69" t="inlineStr">
        <is>
          <t>[+/- speed] (UPD)</t>
        </is>
      </c>
    </row>
    <row customFormat="1" r="534" s="60">
      <c r="A534" s="64" t="inlineStr">
        <is>
          <t>DSP</t>
        </is>
      </c>
      <c r="B534" s="65" t="inlineStr">
        <is>
          <t>- speed assignment</t>
        </is>
      </c>
      <c r="C534" s="65" t="inlineStr">
        <is>
          <t>16#2CEE = 11502</t>
        </is>
      </c>
      <c r="D534" s="65" t="inlineStr">
        <is>
          <t>16#2055/3</t>
        </is>
      </c>
      <c r="E534" s="65" t="inlineStr">
        <is>
          <t>16#9A/01/67 = 154/01/103</t>
        </is>
      </c>
      <c r="F534" s="67" t="inlineStr">
        <is>
          <t>PSLIN</t>
        </is>
      </c>
      <c r="G534" s="65" t="inlineStr">
        <is>
          <t>Configuration and settings</t>
        </is>
      </c>
      <c r="H534" s="65" t="inlineStr">
        <is>
          <t>R/WS</t>
        </is>
      </c>
      <c r="I534" s="65" t="inlineStr">
        <is>
          <t>WORD (Enumeration)</t>
        </is>
      </c>
      <c r="J534" s="65" t="inlineStr">
        <is>
          <t>-</t>
        </is>
      </c>
      <c r="K534" s="65" t="inlineStr">
        <is>
          <t>[Not assigned] NO</t>
        </is>
      </c>
      <c r="L534" s="66" t="n"/>
      <c r="M534" s="65" t="inlineStr">
        <is>
          <t>[- Speed Assign] (DSP)</t>
        </is>
      </c>
      <c r="N534" s="69" t="inlineStr">
        <is>
          <t>[+/- speed] (UPD)</t>
        </is>
      </c>
    </row>
    <row customFormat="1" r="535" s="60">
      <c r="A535" s="64" t="inlineStr">
        <is>
          <t>STR</t>
        </is>
      </c>
      <c r="B535" s="65" t="inlineStr">
        <is>
          <t>Reference frequency save</t>
        </is>
      </c>
      <c r="C535" s="65" t="inlineStr">
        <is>
          <t>16#2CEF = 11503</t>
        </is>
      </c>
      <c r="D535" s="65" t="inlineStr">
        <is>
          <t>16#2055/4</t>
        </is>
      </c>
      <c r="E535" s="65" t="inlineStr">
        <is>
          <t>16#9A/01/68 = 154/01/104</t>
        </is>
      </c>
      <c r="F535" s="67" t="inlineStr">
        <is>
          <t>STR</t>
        </is>
      </c>
      <c r="G535" s="65" t="inlineStr">
        <is>
          <t>Configuration and settings</t>
        </is>
      </c>
      <c r="H535" s="65" t="inlineStr">
        <is>
          <t>R/WS</t>
        </is>
      </c>
      <c r="I535" s="65" t="inlineStr">
        <is>
          <t>WORD (Enumeration)</t>
        </is>
      </c>
      <c r="J535" s="65" t="inlineStr">
        <is>
          <t>-</t>
        </is>
      </c>
      <c r="K535" s="65" t="inlineStr">
        <is>
          <t>[No save] NO</t>
        </is>
      </c>
      <c r="L535" s="66" t="n"/>
      <c r="M535" s="65" t="inlineStr">
        <is>
          <t>[Ref Frequency Save] (STR)</t>
        </is>
      </c>
      <c r="N535" s="69" t="inlineStr">
        <is>
          <t>[+/- speed] (UPD)</t>
        </is>
      </c>
    </row>
    <row customFormat="1" r="536" s="60">
      <c r="A536" s="64" t="inlineStr">
        <is>
          <t>USI</t>
        </is>
      </c>
      <c r="B536" s="65" t="inlineStr">
        <is>
          <t>+ speed assignment</t>
        </is>
      </c>
      <c r="C536" s="65" t="inlineStr">
        <is>
          <t>16#2D00 = 11520</t>
        </is>
      </c>
      <c r="D536" s="65" t="inlineStr">
        <is>
          <t>16#2055/15</t>
        </is>
      </c>
      <c r="E536" s="65" t="inlineStr">
        <is>
          <t>16#9A/01/79 = 154/01/121</t>
        </is>
      </c>
      <c r="F536" s="67" t="inlineStr">
        <is>
          <t>PSLIN</t>
        </is>
      </c>
      <c r="G536" s="65" t="inlineStr">
        <is>
          <t>Configuration and settings</t>
        </is>
      </c>
      <c r="H536" s="65" t="inlineStr">
        <is>
          <t>R/WS</t>
        </is>
      </c>
      <c r="I536" s="65" t="inlineStr">
        <is>
          <t>WORD (Enumeration)</t>
        </is>
      </c>
      <c r="J536" s="65" t="inlineStr">
        <is>
          <t>-</t>
        </is>
      </c>
      <c r="K536" s="65" t="inlineStr">
        <is>
          <t>[Not assigned] NO</t>
        </is>
      </c>
      <c r="L536" s="66" t="n"/>
      <c r="M536" s="65" t="inlineStr">
        <is>
          <t>[+ Speed Assign] (USI)</t>
        </is>
      </c>
      <c r="N536" s="69" t="inlineStr">
        <is>
          <t>[+/- speed around ref] (SRE)</t>
        </is>
      </c>
    </row>
    <row customFormat="1" r="537" s="60">
      <c r="A537" s="64" t="inlineStr">
        <is>
          <t>DSI</t>
        </is>
      </c>
      <c r="B537" s="65" t="inlineStr">
        <is>
          <t>- speed assignment</t>
        </is>
      </c>
      <c r="C537" s="65" t="inlineStr">
        <is>
          <t>16#2D01 = 11521</t>
        </is>
      </c>
      <c r="D537" s="65" t="inlineStr">
        <is>
          <t>16#2055/16</t>
        </is>
      </c>
      <c r="E537" s="65" t="inlineStr">
        <is>
          <t>16#9A/01/7A = 154/01/122</t>
        </is>
      </c>
      <c r="F537" s="67" t="inlineStr">
        <is>
          <t>PSLIN</t>
        </is>
      </c>
      <c r="G537" s="65" t="inlineStr">
        <is>
          <t>Configuration and settings</t>
        </is>
      </c>
      <c r="H537" s="65" t="inlineStr">
        <is>
          <t>R/WS</t>
        </is>
      </c>
      <c r="I537" s="65" t="inlineStr">
        <is>
          <t>WORD (Enumeration)</t>
        </is>
      </c>
      <c r="J537" s="65" t="inlineStr">
        <is>
          <t>-</t>
        </is>
      </c>
      <c r="K537" s="65" t="inlineStr">
        <is>
          <t>[Not assigned] NO</t>
        </is>
      </c>
      <c r="L537" s="66" t="n"/>
      <c r="M537" s="65" t="inlineStr">
        <is>
          <t>[- Speed Assign] (DSI)</t>
        </is>
      </c>
      <c r="N537" s="69" t="inlineStr">
        <is>
          <t>[+/- speed around ref] (SRE)</t>
        </is>
      </c>
    </row>
    <row customFormat="1" r="538" s="60">
      <c r="A538" s="64" t="inlineStr">
        <is>
          <t>SRP</t>
        </is>
      </c>
      <c r="B538" s="65" t="inlineStr">
        <is>
          <t>+/- Speed limitation</t>
        </is>
      </c>
      <c r="C538" s="65" t="inlineStr">
        <is>
          <t>16#2CF1 = 11505</t>
        </is>
      </c>
      <c r="D538" s="65" t="inlineStr">
        <is>
          <t>16#2055/6</t>
        </is>
      </c>
      <c r="E538" s="65" t="inlineStr">
        <is>
          <t>16#9A/01/6A = 154/01/106</t>
        </is>
      </c>
      <c r="F538" s="66" t="n"/>
      <c r="G538" s="65" t="inlineStr">
        <is>
          <t>Configuration and settings</t>
        </is>
      </c>
      <c r="H538" s="65" t="inlineStr">
        <is>
          <t>R/W</t>
        </is>
      </c>
      <c r="I538" s="65" t="inlineStr">
        <is>
          <t>UINT (Unsigned16)</t>
        </is>
      </c>
      <c r="J538" s="65" t="inlineStr">
        <is>
          <t>1 %</t>
        </is>
      </c>
      <c r="K538" s="65" t="inlineStr">
        <is>
          <t>10 %</t>
        </is>
      </c>
      <c r="L538" s="65" t="inlineStr">
        <is>
          <t>0 % ... 50 %</t>
        </is>
      </c>
      <c r="M538" s="65" t="inlineStr">
        <is>
          <t>[+/- Speed limitation] (SRP)</t>
        </is>
      </c>
      <c r="N538" s="69" t="inlineStr">
        <is>
          <t>[+/- speed around ref] (SRE)
[Settings] (SET)</t>
        </is>
      </c>
    </row>
    <row customFormat="1" r="539" s="60">
      <c r="A539" s="64" t="inlineStr">
        <is>
          <t>SPM</t>
        </is>
      </c>
      <c r="B539" s="65" t="inlineStr">
        <is>
          <t>Reference frequency memory assignment</t>
        </is>
      </c>
      <c r="C539" s="65" t="inlineStr">
        <is>
          <t>16#212B = 8491</t>
        </is>
      </c>
      <c r="D539" s="65" t="inlineStr">
        <is>
          <t>16#2036/5C</t>
        </is>
      </c>
      <c r="E539" s="65" t="inlineStr">
        <is>
          <t>16#8B/01/5C = 139/01/92</t>
        </is>
      </c>
      <c r="F539" s="67" t="inlineStr">
        <is>
          <t>PSLIN</t>
        </is>
      </c>
      <c r="G539" s="65" t="inlineStr">
        <is>
          <t>Configuration and settings</t>
        </is>
      </c>
      <c r="H539" s="65" t="inlineStr">
        <is>
          <t>R/WS</t>
        </is>
      </c>
      <c r="I539" s="65" t="inlineStr">
        <is>
          <t>WORD (Enumeration)</t>
        </is>
      </c>
      <c r="J539" s="65" t="inlineStr">
        <is>
          <t>-</t>
        </is>
      </c>
      <c r="K539" s="65" t="inlineStr">
        <is>
          <t>[Not assigned] NO</t>
        </is>
      </c>
      <c r="L539" s="66" t="n"/>
      <c r="M539" s="65" t="inlineStr">
        <is>
          <t>[Ref Freq Memo assign] (SPM)</t>
        </is>
      </c>
      <c r="N539" s="69" t="inlineStr">
        <is>
          <t>[Memo reference frequency] (SPM)</t>
        </is>
      </c>
    </row>
    <row customFormat="1" r="540" s="60">
      <c r="A540" s="64" t="inlineStr">
        <is>
          <t>FLU</t>
        </is>
      </c>
      <c r="B540" s="65" t="inlineStr">
        <is>
          <t>Motor fluxing configure</t>
        </is>
      </c>
      <c r="C540" s="65" t="inlineStr">
        <is>
          <t>16#364E = 13902</t>
        </is>
      </c>
      <c r="D540" s="65" t="inlineStr">
        <is>
          <t>16#206D/3</t>
        </is>
      </c>
      <c r="E540" s="65" t="inlineStr">
        <is>
          <t>16#A6/01/67 = 166/01/103</t>
        </is>
      </c>
      <c r="F540" s="67" t="inlineStr">
        <is>
          <t>FLU</t>
        </is>
      </c>
      <c r="G540" s="65" t="inlineStr">
        <is>
          <t>Configuration and settings</t>
        </is>
      </c>
      <c r="H540" s="65" t="inlineStr">
        <is>
          <t>R/W</t>
        </is>
      </c>
      <c r="I540" s="65" t="inlineStr">
        <is>
          <t>WORD (Enumeration)</t>
        </is>
      </c>
      <c r="J540" s="65" t="inlineStr">
        <is>
          <t>-</t>
        </is>
      </c>
      <c r="K540" s="65" t="inlineStr">
        <is>
          <t>Refer to programming manual</t>
        </is>
      </c>
      <c r="L540" s="66" t="n"/>
      <c r="M540" s="65" t="inlineStr">
        <is>
          <t>[Motor fluxing] (FLU)</t>
        </is>
      </c>
      <c r="N540" s="69" t="inlineStr">
        <is>
          <t>[Fluxing by DI] (FLI)
[Settings] (SET)</t>
        </is>
      </c>
    </row>
    <row customFormat="1" r="541" s="60">
      <c r="A541" s="64" t="inlineStr">
        <is>
          <t>FLI</t>
        </is>
      </c>
      <c r="B541" s="65" t="inlineStr">
        <is>
          <t>Fluxing input assignment</t>
        </is>
      </c>
      <c r="C541" s="65" t="inlineStr">
        <is>
          <t>16#364D = 13901</t>
        </is>
      </c>
      <c r="D541" s="65" t="inlineStr">
        <is>
          <t>16#206D/2</t>
        </is>
      </c>
      <c r="E541" s="65" t="inlineStr">
        <is>
          <t>16#A6/01/66 = 166/01/102</t>
        </is>
      </c>
      <c r="F541" s="67" t="inlineStr">
        <is>
          <t>PSLIN</t>
        </is>
      </c>
      <c r="G541" s="65" t="inlineStr">
        <is>
          <t>Configuration and settings</t>
        </is>
      </c>
      <c r="H541" s="65" t="inlineStr">
        <is>
          <t>R/WS</t>
        </is>
      </c>
      <c r="I541" s="65" t="inlineStr">
        <is>
          <t>WORD (Enumeration)</t>
        </is>
      </c>
      <c r="J541" s="65" t="inlineStr">
        <is>
          <t>-</t>
        </is>
      </c>
      <c r="K541" s="65" t="inlineStr">
        <is>
          <t>[Not assigned] NO</t>
        </is>
      </c>
      <c r="L541" s="66" t="n"/>
      <c r="M541" s="65" t="inlineStr">
        <is>
          <t>[Fluxing assignment] (FLI)</t>
        </is>
      </c>
      <c r="N541" s="69" t="inlineStr">
        <is>
          <t>[Fluxing by DI] (FLI)</t>
        </is>
      </c>
    </row>
    <row customFormat="1" r="542" s="60">
      <c r="A542" s="64" t="inlineStr">
        <is>
          <t>FCR</t>
        </is>
      </c>
      <c r="B542" s="65" t="inlineStr">
        <is>
          <t>Motor fluxing level</t>
        </is>
      </c>
      <c r="C542" s="65" t="inlineStr">
        <is>
          <t>16#364F = 13903</t>
        </is>
      </c>
      <c r="D542" s="65" t="inlineStr">
        <is>
          <t>16#206D/4</t>
        </is>
      </c>
      <c r="E542" s="65" t="inlineStr">
        <is>
          <t>16#A6/01/68 = 166/01/104</t>
        </is>
      </c>
      <c r="F542" s="66" t="n"/>
      <c r="G542" s="65" t="inlineStr">
        <is>
          <t>Configuration and settings</t>
        </is>
      </c>
      <c r="H542" s="65" t="inlineStr">
        <is>
          <t>R/W</t>
        </is>
      </c>
      <c r="I542" s="65" t="inlineStr">
        <is>
          <t>INT (Signed16)</t>
        </is>
      </c>
      <c r="J542" s="65" t="inlineStr">
        <is>
          <t>1 %</t>
        </is>
      </c>
      <c r="K542" s="65" t="inlineStr">
        <is>
          <t>100 %</t>
        </is>
      </c>
      <c r="L542" s="65" t="inlineStr">
        <is>
          <t>0 % ... 150 %</t>
        </is>
      </c>
      <c r="M542" s="65" t="inlineStr">
        <is>
          <t>[Motor Fluxing Level] (FCR)</t>
        </is>
      </c>
      <c r="N542" s="69" t="inlineStr">
        <is>
          <t>[Fluxing by DI] (FLI)</t>
        </is>
      </c>
    </row>
    <row customFormat="1" r="543" s="60">
      <c r="A543" s="64" t="inlineStr">
        <is>
          <t>AST</t>
        </is>
      </c>
      <c r="B543" s="65" t="inlineStr">
        <is>
          <t>Auto angle setting type</t>
        </is>
      </c>
      <c r="C543" s="65" t="inlineStr">
        <is>
          <t>16#3665 = 13925</t>
        </is>
      </c>
      <c r="D543" s="65" t="inlineStr">
        <is>
          <t>16#206D/1A</t>
        </is>
      </c>
      <c r="E543" s="65" t="inlineStr">
        <is>
          <t>16#A6/01/7E = 166/01/126</t>
        </is>
      </c>
      <c r="F543" s="67" t="inlineStr">
        <is>
          <t>AST</t>
        </is>
      </c>
      <c r="G543" s="65" t="inlineStr">
        <is>
          <t>Configuration and settings</t>
        </is>
      </c>
      <c r="H543" s="65" t="inlineStr">
        <is>
          <t>R/WS</t>
        </is>
      </c>
      <c r="I543" s="65" t="inlineStr">
        <is>
          <t>WORD (Enumeration)</t>
        </is>
      </c>
      <c r="J543" s="65" t="inlineStr">
        <is>
          <t>-</t>
        </is>
      </c>
      <c r="K543" s="65" t="inlineStr">
        <is>
          <t>[Rotational Current Injection] RCI</t>
        </is>
      </c>
      <c r="L543" s="66" t="n"/>
      <c r="M543" s="65" t="inlineStr">
        <is>
          <t>[Angle setting type] (AST)</t>
        </is>
      </c>
      <c r="N543" s="69" t="inlineStr">
        <is>
          <t>[data] (MTD)
[Angle test setting] (ASA)
[Motor tune] (MTU)
[Fluxing by DI] (FLI)</t>
        </is>
      </c>
    </row>
    <row customFormat="1" r="544" s="60">
      <c r="A544" s="64" t="inlineStr">
        <is>
          <t>ASA</t>
        </is>
      </c>
      <c r="B544" s="65" t="inlineStr">
        <is>
          <t>Angle auto-test</t>
        </is>
      </c>
      <c r="C544" s="65" t="inlineStr">
        <is>
          <t>16#3661 = 13921</t>
        </is>
      </c>
      <c r="D544" s="65" t="inlineStr">
        <is>
          <t>16#206D/16</t>
        </is>
      </c>
      <c r="E544" s="65" t="inlineStr">
        <is>
          <t>16#A6/01/7A = 166/01/122</t>
        </is>
      </c>
      <c r="F544" s="67" t="inlineStr">
        <is>
          <t>ASA</t>
        </is>
      </c>
      <c r="G544" s="65" t="inlineStr">
        <is>
          <t>Configuration and settings</t>
        </is>
      </c>
      <c r="H544" s="65" t="inlineStr">
        <is>
          <t>R/WS</t>
        </is>
      </c>
      <c r="I544" s="65" t="inlineStr">
        <is>
          <t>WORD (Enumeration)</t>
        </is>
      </c>
      <c r="J544" s="65" t="inlineStr">
        <is>
          <t>-</t>
        </is>
      </c>
      <c r="K544" s="65" t="inlineStr">
        <is>
          <t>[No] NO</t>
        </is>
      </c>
      <c r="L544" s="66" t="n"/>
      <c r="M544" s="65" t="inlineStr">
        <is>
          <t>[Angle auto-test] (ASA)</t>
        </is>
      </c>
      <c r="N544" s="69" t="inlineStr">
        <is>
          <t>[Angle test setting] (ASA)</t>
        </is>
      </c>
    </row>
    <row customFormat="1" r="545" s="60">
      <c r="A545" s="64" t="inlineStr">
        <is>
          <t>ASL</t>
        </is>
      </c>
      <c r="B545" s="65" t="inlineStr">
        <is>
          <t>Angle Test assignment</t>
        </is>
      </c>
      <c r="C545" s="65" t="inlineStr">
        <is>
          <t>16#3663 = 13923</t>
        </is>
      </c>
      <c r="D545" s="65" t="inlineStr">
        <is>
          <t>16#206D/18</t>
        </is>
      </c>
      <c r="E545" s="65" t="inlineStr">
        <is>
          <t>16#A6/01/7C = 166/01/124</t>
        </is>
      </c>
      <c r="F545" s="67" t="inlineStr">
        <is>
          <t>PSLIN</t>
        </is>
      </c>
      <c r="G545" s="65" t="inlineStr">
        <is>
          <t>Configuration and settings</t>
        </is>
      </c>
      <c r="H545" s="65" t="inlineStr">
        <is>
          <t>R/WS</t>
        </is>
      </c>
      <c r="I545" s="65" t="inlineStr">
        <is>
          <t>WORD (Enumeration)</t>
        </is>
      </c>
      <c r="J545" s="65" t="inlineStr">
        <is>
          <t>-</t>
        </is>
      </c>
      <c r="K545" s="65" t="inlineStr">
        <is>
          <t>[Not assigned] NO</t>
        </is>
      </c>
      <c r="L545" s="66" t="n"/>
      <c r="M545" s="65" t="inlineStr">
        <is>
          <t>[Angle Test Assign] (ASL)</t>
        </is>
      </c>
      <c r="N545" s="69" t="inlineStr">
        <is>
          <t>[Angle test setting] (ASA)</t>
        </is>
      </c>
    </row>
    <row customFormat="1" r="546" s="60">
      <c r="A546" s="64" t="inlineStr">
        <is>
          <t>ATA</t>
        </is>
      </c>
      <c r="B546" s="65" t="inlineStr">
        <is>
          <t>Angle setting activation mode</t>
        </is>
      </c>
      <c r="C546" s="65" t="inlineStr">
        <is>
          <t>16#3664 = 13924</t>
        </is>
      </c>
      <c r="D546" s="65" t="inlineStr">
        <is>
          <t>16#206D/19</t>
        </is>
      </c>
      <c r="E546" s="65" t="inlineStr">
        <is>
          <t>16#A6/01/7D = 166/01/125</t>
        </is>
      </c>
      <c r="F546" s="67" t="inlineStr">
        <is>
          <t>ATA</t>
        </is>
      </c>
      <c r="G546" s="65" t="inlineStr">
        <is>
          <t>Configuration and settings</t>
        </is>
      </c>
      <c r="H546" s="65" t="inlineStr">
        <is>
          <t>R/WS</t>
        </is>
      </c>
      <c r="I546" s="65" t="inlineStr">
        <is>
          <t>WORD (Enumeration)</t>
        </is>
      </c>
      <c r="J546" s="65" t="inlineStr">
        <is>
          <t>-</t>
        </is>
      </c>
      <c r="K546" s="65" t="inlineStr">
        <is>
          <t>[Run command] AUTO</t>
        </is>
      </c>
      <c r="L546" s="66" t="n"/>
      <c r="M546" s="65" t="inlineStr">
        <is>
          <t>[Angle setting Mode] (ATA)</t>
        </is>
      </c>
      <c r="N546" s="69" t="inlineStr">
        <is>
          <t>[Angle test setting] (ASA)</t>
        </is>
      </c>
    </row>
    <row customFormat="1" r="547" s="60">
      <c r="A547" s="64" t="inlineStr">
        <is>
          <t>ASTS</t>
        </is>
      </c>
      <c r="B547" s="65" t="inlineStr">
        <is>
          <t>Auto angle setting status</t>
        </is>
      </c>
      <c r="C547" s="65" t="inlineStr">
        <is>
          <t>16#3666 = 13926</t>
        </is>
      </c>
      <c r="D547" s="65" t="inlineStr">
        <is>
          <t>16#206D/1B</t>
        </is>
      </c>
      <c r="E547" s="65" t="inlineStr">
        <is>
          <t>16#A6/01/7F = 166/01/127</t>
        </is>
      </c>
      <c r="F547" s="67" t="inlineStr">
        <is>
          <t>ASTS</t>
        </is>
      </c>
      <c r="G547" s="65" t="inlineStr">
        <is>
          <t>Status parameters</t>
        </is>
      </c>
      <c r="H547" s="65" t="inlineStr">
        <is>
          <t>R</t>
        </is>
      </c>
      <c r="I547" s="65" t="inlineStr">
        <is>
          <t>WORD (Enumeration)</t>
        </is>
      </c>
      <c r="J547" s="65" t="inlineStr">
        <is>
          <t>-</t>
        </is>
      </c>
      <c r="K547" s="65" t="inlineStr">
        <is>
          <t>[Not done] TAB</t>
        </is>
      </c>
      <c r="L547" s="66" t="n"/>
      <c r="M547" s="65" t="inlineStr">
        <is>
          <t>[Angle setting status] (ASTS)</t>
        </is>
      </c>
      <c r="N547" s="69" t="inlineStr">
        <is>
          <t>[Angle test setting] (ASA)</t>
        </is>
      </c>
    </row>
    <row customFormat="1" r="548" s="60">
      <c r="A548" s="64" t="inlineStr">
        <is>
          <t>SPB</t>
        </is>
      </c>
      <c r="B548" s="65" t="inlineStr">
        <is>
          <t>Bandwidth of the HF PLL</t>
        </is>
      </c>
      <c r="C548" s="65" t="inlineStr">
        <is>
          <t>16#3CF3 = 15603</t>
        </is>
      </c>
      <c r="D548" s="65" t="inlineStr">
        <is>
          <t>16#207E/4</t>
        </is>
      </c>
      <c r="E548" s="65" t="inlineStr">
        <is>
          <t>16#AF/01/04 = 175/01/04</t>
        </is>
      </c>
      <c r="F548" s="66" t="n"/>
      <c r="G548" s="65" t="inlineStr">
        <is>
          <t>Configuration and settings</t>
        </is>
      </c>
      <c r="H548" s="65" t="inlineStr">
        <is>
          <t>R/WS</t>
        </is>
      </c>
      <c r="I548" s="65" t="inlineStr">
        <is>
          <t>UINT (Unsigned16)</t>
        </is>
      </c>
      <c r="J548" s="65" t="inlineStr">
        <is>
          <t>1 %</t>
        </is>
      </c>
      <c r="K548" s="65" t="inlineStr">
        <is>
          <t>100 %</t>
        </is>
      </c>
      <c r="L548" s="65" t="inlineStr">
        <is>
          <t>0 % ... 400 %</t>
        </is>
      </c>
      <c r="M548" s="65" t="inlineStr">
        <is>
          <t>[HF pll bandwidth] (SPB)</t>
        </is>
      </c>
      <c r="N548" s="69" t="inlineStr">
        <is>
          <t>[Motor control] (DRC)</t>
        </is>
      </c>
    </row>
    <row customFormat="1" r="549" s="60">
      <c r="A549" s="64" t="inlineStr">
        <is>
          <t>ILR</t>
        </is>
      </c>
      <c r="B549" s="65" t="inlineStr">
        <is>
          <t>Current level of the HF alignment</t>
        </is>
      </c>
      <c r="C549" s="65" t="inlineStr">
        <is>
          <t>16#3CF5 = 15605</t>
        </is>
      </c>
      <c r="D549" s="65" t="inlineStr">
        <is>
          <t>16#207E/6</t>
        </is>
      </c>
      <c r="E549" s="65" t="inlineStr">
        <is>
          <t>16#AF/01/06 = 175/01/06</t>
        </is>
      </c>
      <c r="F549" s="66" t="n"/>
      <c r="G549" s="65" t="inlineStr">
        <is>
          <t>Configuration and settings</t>
        </is>
      </c>
      <c r="H549" s="65" t="inlineStr">
        <is>
          <t>R/WS</t>
        </is>
      </c>
      <c r="I549" s="65" t="inlineStr">
        <is>
          <t>UINT (Unsigned16)</t>
        </is>
      </c>
      <c r="J549" s="65" t="inlineStr">
        <is>
          <t>1 %</t>
        </is>
      </c>
      <c r="K549" s="65" t="inlineStr">
        <is>
          <t>50 %</t>
        </is>
      </c>
      <c r="L549" s="65" t="inlineStr">
        <is>
          <t>0 % ... 200 %</t>
        </is>
      </c>
      <c r="M549" s="65" t="inlineStr">
        <is>
          <t>[Current Level Align] (ILR)</t>
        </is>
      </c>
      <c r="N549" s="69" t="inlineStr">
        <is>
          <t>[Motor control] (DRC)</t>
        </is>
      </c>
    </row>
    <row customFormat="1" r="550" s="60">
      <c r="A550" s="64" t="inlineStr">
        <is>
          <t>SIR</t>
        </is>
      </c>
      <c r="B550" s="65" t="inlineStr">
        <is>
          <t>Boost level for IPMA alignment</t>
        </is>
      </c>
      <c r="C550" s="65" t="inlineStr">
        <is>
          <t>16#3CF6 = 15606</t>
        </is>
      </c>
      <c r="D550" s="65" t="inlineStr">
        <is>
          <t>16#207E/7</t>
        </is>
      </c>
      <c r="E550" s="65" t="inlineStr">
        <is>
          <t>16#AF/01/07 = 175/01/07</t>
        </is>
      </c>
      <c r="F550" s="66" t="n"/>
      <c r="G550" s="65" t="inlineStr">
        <is>
          <t>Configuration and settings</t>
        </is>
      </c>
      <c r="H550" s="65" t="inlineStr">
        <is>
          <t>R/WS</t>
        </is>
      </c>
      <c r="I550" s="65" t="inlineStr">
        <is>
          <t>UINT (Unsigned16)</t>
        </is>
      </c>
      <c r="J550" s="65" t="inlineStr">
        <is>
          <t>1 %</t>
        </is>
      </c>
      <c r="K550" s="65" t="inlineStr">
        <is>
          <t>100 %</t>
        </is>
      </c>
      <c r="L550" s="65" t="inlineStr">
        <is>
          <t>0 % ... 200 %</t>
        </is>
      </c>
      <c r="M550" s="65" t="inlineStr">
        <is>
          <t>[Boost level align.] (SIR)</t>
        </is>
      </c>
      <c r="N550" s="69" t="inlineStr">
        <is>
          <t>[Motor control] (DRC)</t>
        </is>
      </c>
    </row>
    <row customFormat="1" r="551" s="60">
      <c r="A551" s="64" t="inlineStr">
        <is>
          <t>MCR</t>
        </is>
      </c>
      <c r="B551" s="65" t="inlineStr">
        <is>
          <t>Maximum current of PSI alignment</t>
        </is>
      </c>
      <c r="C551" s="65" t="inlineStr">
        <is>
          <t>16#3CF7 = 15607</t>
        </is>
      </c>
      <c r="D551" s="65" t="inlineStr">
        <is>
          <t>16#207E/8</t>
        </is>
      </c>
      <c r="E551" s="65" t="inlineStr">
        <is>
          <t>16#AF/01/08 = 175/01/08</t>
        </is>
      </c>
      <c r="F551" s="66" t="n"/>
      <c r="G551" s="65" t="inlineStr">
        <is>
          <t>Configuration and settings</t>
        </is>
      </c>
      <c r="H551" s="65" t="inlineStr">
        <is>
          <t>R/WS</t>
        </is>
      </c>
      <c r="I551" s="65" t="inlineStr">
        <is>
          <t>UINT (Unsigned16)</t>
        </is>
      </c>
      <c r="J551" s="65" t="inlineStr">
        <is>
          <t>1 %</t>
        </is>
      </c>
      <c r="K551" s="65" t="inlineStr">
        <is>
          <t>0 %</t>
        </is>
      </c>
      <c r="L551" s="65" t="inlineStr">
        <is>
          <t>0 % ... 300 %</t>
        </is>
      </c>
      <c r="M551" s="65" t="inlineStr">
        <is>
          <t>[PSI Align Curr Max] (MCR)</t>
        </is>
      </c>
      <c r="N551" s="69" t="inlineStr">
        <is>
          <t>[data] (MTD)
[Motor tune] (MTU)</t>
        </is>
      </c>
    </row>
    <row customFormat="1" r="552" s="60">
      <c r="A552" s="64" t="inlineStr">
        <is>
          <t>BLC</t>
        </is>
      </c>
      <c r="B552" s="65" t="inlineStr">
        <is>
          <t>Brake assignment</t>
        </is>
      </c>
      <c r="C552" s="65" t="inlineStr">
        <is>
          <t>16#2711 = 10001</t>
        </is>
      </c>
      <c r="D552" s="65" t="inlineStr">
        <is>
          <t>16#2046/2</t>
        </is>
      </c>
      <c r="E552" s="65" t="inlineStr">
        <is>
          <t>16#93/01/02 = 147/01/02</t>
        </is>
      </c>
      <c r="F552" s="67" t="inlineStr">
        <is>
          <t>BLC</t>
        </is>
      </c>
      <c r="G552" s="65" t="inlineStr">
        <is>
          <t>Configuration and settings</t>
        </is>
      </c>
      <c r="H552" s="65" t="inlineStr">
        <is>
          <t>R/WS</t>
        </is>
      </c>
      <c r="I552" s="65" t="inlineStr">
        <is>
          <t>WORD (Enumeration)</t>
        </is>
      </c>
      <c r="J552" s="65" t="inlineStr">
        <is>
          <t>-</t>
        </is>
      </c>
      <c r="K552" s="65" t="inlineStr">
        <is>
          <t>Refer to programming manual</t>
        </is>
      </c>
      <c r="L552" s="66" t="n"/>
      <c r="M552" s="65" t="inlineStr">
        <is>
          <t>[Brake assignment] (BLC)</t>
        </is>
      </c>
      <c r="N552" s="69" t="inlineStr">
        <is>
          <t>[Brake logic control] (BLC)
[Brake logic control] (BLC)</t>
        </is>
      </c>
    </row>
    <row customFormat="1" r="553" s="60">
      <c r="A553" s="64" t="inlineStr">
        <is>
          <t>BST</t>
        </is>
      </c>
      <c r="B553" s="65" t="inlineStr">
        <is>
          <t>Motion type selection</t>
        </is>
      </c>
      <c r="C553" s="65" t="inlineStr">
        <is>
          <t>16#2718 = 10008</t>
        </is>
      </c>
      <c r="D553" s="65" t="inlineStr">
        <is>
          <t>16#2046/9</t>
        </is>
      </c>
      <c r="E553" s="65" t="inlineStr">
        <is>
          <t>16#93/01/09 = 147/01/09</t>
        </is>
      </c>
      <c r="F553" s="67" t="inlineStr">
        <is>
          <t>BST</t>
        </is>
      </c>
      <c r="G553" s="65" t="inlineStr">
        <is>
          <t>Configuration and settings</t>
        </is>
      </c>
      <c r="H553" s="65" t="inlineStr">
        <is>
          <t>R/WS</t>
        </is>
      </c>
      <c r="I553" s="65" t="inlineStr">
        <is>
          <t>WORD (Enumeration)</t>
        </is>
      </c>
      <c r="J553" s="65" t="inlineStr">
        <is>
          <t>-</t>
        </is>
      </c>
      <c r="K553" s="65" t="inlineStr">
        <is>
          <t>Refer to programming manual</t>
        </is>
      </c>
      <c r="L553" s="66" t="n"/>
      <c r="M553" s="65" t="inlineStr">
        <is>
          <t>[Movement type] (BST)</t>
        </is>
      </c>
      <c r="N553" s="69" t="inlineStr">
        <is>
          <t>[Brake logic control] (BLC)
[Brake logic control] (BLC)</t>
        </is>
      </c>
    </row>
    <row customFormat="1" r="554" s="60">
      <c r="A554" s="64" t="inlineStr">
        <is>
          <t>BCI</t>
        </is>
      </c>
      <c r="B554" s="65" t="inlineStr">
        <is>
          <t>Brake contact input</t>
        </is>
      </c>
      <c r="C554" s="65" t="inlineStr">
        <is>
          <t>16#2719 = 10009</t>
        </is>
      </c>
      <c r="D554" s="65" t="inlineStr">
        <is>
          <t>16#2046/A</t>
        </is>
      </c>
      <c r="E554" s="65" t="inlineStr">
        <is>
          <t>16#93/01/0A = 147/01/10</t>
        </is>
      </c>
      <c r="F554" s="67" t="inlineStr">
        <is>
          <t>PSLIN</t>
        </is>
      </c>
      <c r="G554" s="65" t="inlineStr">
        <is>
          <t>Configuration and settings</t>
        </is>
      </c>
      <c r="H554" s="65" t="inlineStr">
        <is>
          <t>R/WS</t>
        </is>
      </c>
      <c r="I554" s="65" t="inlineStr">
        <is>
          <t>WORD (Enumeration)</t>
        </is>
      </c>
      <c r="J554" s="65" t="inlineStr">
        <is>
          <t>-</t>
        </is>
      </c>
      <c r="K554" s="65" t="inlineStr">
        <is>
          <t>[Not assigned] NO</t>
        </is>
      </c>
      <c r="L554" s="66" t="n"/>
      <c r="M554" s="65" t="inlineStr">
        <is>
          <t>[Brake Contact] (BCI)</t>
        </is>
      </c>
      <c r="N554" s="69" t="inlineStr">
        <is>
          <t>[Brake logic control] (BLC)
[Brake logic control] (BLC)</t>
        </is>
      </c>
    </row>
    <row customFormat="1" r="555" s="60">
      <c r="A555" s="64" t="inlineStr">
        <is>
          <t>BIP</t>
        </is>
      </c>
      <c r="B555" s="65" t="inlineStr">
        <is>
          <t>Brake release pulse</t>
        </is>
      </c>
      <c r="C555" s="65" t="inlineStr">
        <is>
          <t>16#2717 = 10007</t>
        </is>
      </c>
      <c r="D555" s="65" t="inlineStr">
        <is>
          <t>16#2046/8</t>
        </is>
      </c>
      <c r="E555" s="65" t="inlineStr">
        <is>
          <t>16#93/01/08 = 147/01/08</t>
        </is>
      </c>
      <c r="F555" s="67" t="inlineStr">
        <is>
          <t>BIP</t>
        </is>
      </c>
      <c r="G555" s="65" t="inlineStr">
        <is>
          <t>Configuration and settings</t>
        </is>
      </c>
      <c r="H555" s="65" t="inlineStr">
        <is>
          <t>R/W</t>
        </is>
      </c>
      <c r="I555" s="65" t="inlineStr">
        <is>
          <t>WORD (Enumeration)</t>
        </is>
      </c>
      <c r="J555" s="65" t="inlineStr">
        <is>
          <t>-</t>
        </is>
      </c>
      <c r="K555" s="65" t="inlineStr">
        <is>
          <t>Refer to programming manual</t>
        </is>
      </c>
      <c r="L555" s="66" t="n"/>
      <c r="M555" s="65" t="inlineStr">
        <is>
          <t>[Brake Release Pulse] (BIP)</t>
        </is>
      </c>
      <c r="N555" s="69" t="inlineStr">
        <is>
          <t>[Brake logic control] (BLC)
[Brake logic control] (BLC)</t>
        </is>
      </c>
    </row>
    <row customFormat="1" r="556" s="60">
      <c r="A556" s="64" t="inlineStr">
        <is>
          <t>IBR</t>
        </is>
      </c>
      <c r="B556" s="65" t="inlineStr">
        <is>
          <t>Brake Release current</t>
        </is>
      </c>
      <c r="C556" s="65" t="inlineStr">
        <is>
          <t>16#2716 = 10006</t>
        </is>
      </c>
      <c r="D556" s="65" t="inlineStr">
        <is>
          <t>16#2046/7</t>
        </is>
      </c>
      <c r="E556" s="65" t="inlineStr">
        <is>
          <t>16#93/01/07 = 147/01/07</t>
        </is>
      </c>
      <c r="F556" s="66" t="n"/>
      <c r="G556" s="65" t="inlineStr">
        <is>
          <t>Configuration and settings</t>
        </is>
      </c>
      <c r="H556" s="65" t="inlineStr">
        <is>
          <t>R/W</t>
        </is>
      </c>
      <c r="I556" s="65" t="inlineStr">
        <is>
          <t>UINT (Unsigned16)</t>
        </is>
      </c>
      <c r="J556" s="65" t="inlineStr">
        <is>
          <t>Refer to programming manual</t>
        </is>
      </c>
      <c r="K556" s="65" t="inlineStr">
        <is>
          <t>Refer to programming manual</t>
        </is>
      </c>
      <c r="L556" s="65" t="inlineStr">
        <is>
          <t>0 ... 65535</t>
        </is>
      </c>
      <c r="M556" s="65" t="inlineStr">
        <is>
          <t>[Brk Release Current] (IBR)</t>
        </is>
      </c>
      <c r="N556" s="69" t="inlineStr">
        <is>
          <t>[Settings] (SET)
[Brake logic control] (BLC)
[Brake logic control] (BLC)</t>
        </is>
      </c>
    </row>
    <row customFormat="1" r="557" s="60">
      <c r="A557" s="64" t="inlineStr">
        <is>
          <t>IRD</t>
        </is>
      </c>
      <c r="B557" s="65" t="inlineStr">
        <is>
          <t>Rev. brake release curr.</t>
        </is>
      </c>
      <c r="C557" s="65" t="inlineStr">
        <is>
          <t>16#271B = 10011</t>
        </is>
      </c>
      <c r="D557" s="65" t="inlineStr">
        <is>
          <t>16#2046/C</t>
        </is>
      </c>
      <c r="E557" s="65" t="inlineStr">
        <is>
          <t>16#93/01/0C = 147/01/12</t>
        </is>
      </c>
      <c r="F557" s="66" t="n"/>
      <c r="G557" s="65" t="inlineStr">
        <is>
          <t>Configuration and settings</t>
        </is>
      </c>
      <c r="H557" s="65" t="inlineStr">
        <is>
          <t>R/W</t>
        </is>
      </c>
      <c r="I557" s="65" t="inlineStr">
        <is>
          <t>UINT (Unsigned16)</t>
        </is>
      </c>
      <c r="J557" s="65" t="inlineStr">
        <is>
          <t>Refer to programming manual</t>
        </is>
      </c>
      <c r="K557" s="65" t="inlineStr">
        <is>
          <t>0</t>
        </is>
      </c>
      <c r="L557" s="65" t="inlineStr">
        <is>
          <t>0 ... 65535</t>
        </is>
      </c>
      <c r="M557" s="65" t="inlineStr">
        <is>
          <t>[Brake release I Rev] (IRD)</t>
        </is>
      </c>
      <c r="N557" s="69" t="inlineStr">
        <is>
          <t>[Settings] (SET)
[Brake logic control] (BLC)
[Brake logic control] (BLC)</t>
        </is>
      </c>
    </row>
    <row customFormat="1" r="558" s="60">
      <c r="A558" s="64" t="inlineStr">
        <is>
          <t>BRT</t>
        </is>
      </c>
      <c r="B558" s="65" t="inlineStr">
        <is>
          <t>Brake release time</t>
        </is>
      </c>
      <c r="C558" s="65" t="inlineStr">
        <is>
          <t>16#2714 = 10004</t>
        </is>
      </c>
      <c r="D558" s="65" t="inlineStr">
        <is>
          <t>16#2046/5</t>
        </is>
      </c>
      <c r="E558" s="65" t="inlineStr">
        <is>
          <t>16#93/01/05 = 147/01/05</t>
        </is>
      </c>
      <c r="F558" s="66" t="n"/>
      <c r="G558" s="65" t="inlineStr">
        <is>
          <t>Configuration and settings</t>
        </is>
      </c>
      <c r="H558" s="65" t="inlineStr">
        <is>
          <t>R/W</t>
        </is>
      </c>
      <c r="I558" s="65" t="inlineStr">
        <is>
          <t>UINT (Unsigned16)</t>
        </is>
      </c>
      <c r="J558" s="65" t="inlineStr">
        <is>
          <t>0.01 s</t>
        </is>
      </c>
      <c r="K558" s="65" t="inlineStr">
        <is>
          <t>Refer to programming manual</t>
        </is>
      </c>
      <c r="L558" s="65" t="inlineStr">
        <is>
          <t>0.00 s ... 5.00 s</t>
        </is>
      </c>
      <c r="M558" s="65" t="inlineStr">
        <is>
          <t>[Brake Release time] (BRT)</t>
        </is>
      </c>
      <c r="N558" s="69" t="inlineStr">
        <is>
          <t>[Settings] (SET)
[Brake logic control] (BLC)
[Brake logic control] (BLC)</t>
        </is>
      </c>
    </row>
    <row customFormat="1" r="559" s="60">
      <c r="A559" s="64" t="inlineStr">
        <is>
          <t>BIR</t>
        </is>
      </c>
      <c r="B559" s="65" t="inlineStr">
        <is>
          <t>Brake release frequency</t>
        </is>
      </c>
      <c r="C559" s="65" t="inlineStr">
        <is>
          <t>16#271C = 10012</t>
        </is>
      </c>
      <c r="D559" s="65" t="inlineStr">
        <is>
          <t>16#2046/D</t>
        </is>
      </c>
      <c r="E559" s="65" t="inlineStr">
        <is>
          <t>16#93/01/0D = 147/01/13</t>
        </is>
      </c>
      <c r="F559" s="66" t="n"/>
      <c r="G559" s="65" t="inlineStr">
        <is>
          <t>Configuration and settings</t>
        </is>
      </c>
      <c r="H559" s="65" t="inlineStr">
        <is>
          <t>R/W</t>
        </is>
      </c>
      <c r="I559" s="65" t="inlineStr">
        <is>
          <t>INT (Signed16)</t>
        </is>
      </c>
      <c r="J559" s="65" t="inlineStr">
        <is>
          <t>0.1 Hz</t>
        </is>
      </c>
      <c r="K559" s="65" t="inlineStr">
        <is>
          <t>Refer to programming manual</t>
        </is>
      </c>
      <c r="L559" s="65" t="inlineStr">
        <is>
          <t>-0.1 Hz ... 10.0 Hz</t>
        </is>
      </c>
      <c r="M559" s="65" t="inlineStr">
        <is>
          <t>[Brake release freq] (BIR)</t>
        </is>
      </c>
      <c r="N559" s="69" t="inlineStr">
        <is>
          <t>[Settings] (SET)
[Brake logic control] (BLC)
[Brake logic control] (BLC)</t>
        </is>
      </c>
    </row>
    <row customFormat="1" r="560" s="60">
      <c r="A560" s="64" t="inlineStr">
        <is>
          <t>BEN</t>
        </is>
      </c>
      <c r="B560" s="65" t="inlineStr">
        <is>
          <t>Brake engage frequency</t>
        </is>
      </c>
      <c r="C560" s="65" t="inlineStr">
        <is>
          <t>16#2713 = 10003</t>
        </is>
      </c>
      <c r="D560" s="65" t="inlineStr">
        <is>
          <t>16#2046/4</t>
        </is>
      </c>
      <c r="E560" s="65" t="inlineStr">
        <is>
          <t>16#93/01/04 = 147/01/04</t>
        </is>
      </c>
      <c r="F560" s="66" t="n"/>
      <c r="G560" s="65" t="inlineStr">
        <is>
          <t>Configuration and settings</t>
        </is>
      </c>
      <c r="H560" s="65" t="inlineStr">
        <is>
          <t>R/W</t>
        </is>
      </c>
      <c r="I560" s="65" t="inlineStr">
        <is>
          <t>INT (Signed16)</t>
        </is>
      </c>
      <c r="J560" s="65" t="inlineStr">
        <is>
          <t>0.1 Hz</t>
        </is>
      </c>
      <c r="K560" s="65" t="inlineStr">
        <is>
          <t>Refer to programming manual</t>
        </is>
      </c>
      <c r="L560" s="65" t="inlineStr">
        <is>
          <t>-0.1 Hz ... 10.0 Hz</t>
        </is>
      </c>
      <c r="M560" s="65" t="inlineStr">
        <is>
          <t>[Brake engage freq] (BEN)</t>
        </is>
      </c>
      <c r="N560" s="69" t="inlineStr">
        <is>
          <t>[Settings] (SET)
[Brake logic control] (BLC)
[Brake logic control] (BLC)</t>
        </is>
      </c>
    </row>
    <row customFormat="1" r="561" s="60">
      <c r="A561" s="64" t="inlineStr">
        <is>
          <t>TBE</t>
        </is>
      </c>
      <c r="B561" s="65" t="inlineStr">
        <is>
          <t>Brake engage delay</t>
        </is>
      </c>
      <c r="C561" s="65" t="inlineStr">
        <is>
          <t>16#271A = 10010</t>
        </is>
      </c>
      <c r="D561" s="65" t="inlineStr">
        <is>
          <t>16#2046/B</t>
        </is>
      </c>
      <c r="E561" s="65" t="inlineStr">
        <is>
          <t>16#93/01/0B = 147/01/11</t>
        </is>
      </c>
      <c r="F561" s="66" t="n"/>
      <c r="G561" s="65" t="inlineStr">
        <is>
          <t>Configuration and settings</t>
        </is>
      </c>
      <c r="H561" s="65" t="inlineStr">
        <is>
          <t>R/W</t>
        </is>
      </c>
      <c r="I561" s="65" t="inlineStr">
        <is>
          <t>UINT (Unsigned16)</t>
        </is>
      </c>
      <c r="J561" s="65" t="inlineStr">
        <is>
          <t>0.01 s</t>
        </is>
      </c>
      <c r="K561" s="65" t="inlineStr">
        <is>
          <t>0.00 s</t>
        </is>
      </c>
      <c r="L561" s="65" t="inlineStr">
        <is>
          <t>0.00 s ... 5.00 s</t>
        </is>
      </c>
      <c r="M561" s="65" t="inlineStr">
        <is>
          <t>[Brake engage delay] (TBE)</t>
        </is>
      </c>
      <c r="N561" s="69" t="inlineStr">
        <is>
          <t>[Settings] (SET)
[Brake logic control] (BLC)
[Brake logic control] (BLC)</t>
        </is>
      </c>
    </row>
    <row customFormat="1" r="562" s="60">
      <c r="A562" s="64" t="inlineStr">
        <is>
          <t>BET</t>
        </is>
      </c>
      <c r="B562" s="65" t="inlineStr">
        <is>
          <t>Brake engage time</t>
        </is>
      </c>
      <c r="C562" s="65" t="inlineStr">
        <is>
          <t>16#2715 = 10005</t>
        </is>
      </c>
      <c r="D562" s="65" t="inlineStr">
        <is>
          <t>16#2046/6</t>
        </is>
      </c>
      <c r="E562" s="65" t="inlineStr">
        <is>
          <t>16#93/01/06 = 147/01/06</t>
        </is>
      </c>
      <c r="F562" s="66" t="n"/>
      <c r="G562" s="65" t="inlineStr">
        <is>
          <t>Configuration and settings</t>
        </is>
      </c>
      <c r="H562" s="65" t="inlineStr">
        <is>
          <t>R/W</t>
        </is>
      </c>
      <c r="I562" s="65" t="inlineStr">
        <is>
          <t>UINT (Unsigned16)</t>
        </is>
      </c>
      <c r="J562" s="65" t="inlineStr">
        <is>
          <t>0.01 s</t>
        </is>
      </c>
      <c r="K562" s="65" t="inlineStr">
        <is>
          <t>Refer to programming manual</t>
        </is>
      </c>
      <c r="L562" s="65" t="inlineStr">
        <is>
          <t>0.00 s ... 5.00 s</t>
        </is>
      </c>
      <c r="M562" s="65" t="inlineStr">
        <is>
          <t>[Brake engage time] (BET)</t>
        </is>
      </c>
      <c r="N562" s="69" t="inlineStr">
        <is>
          <t>[Settings] (SET)
[Brake logic control] (BLC)
[Brake logic control] (BLC)</t>
        </is>
      </c>
    </row>
    <row customFormat="1" r="563" s="60">
      <c r="A563" s="64" t="inlineStr">
        <is>
          <t>BED</t>
        </is>
      </c>
      <c r="B563" s="65" t="inlineStr">
        <is>
          <t>Brake engage at reversal</t>
        </is>
      </c>
      <c r="C563" s="65" t="inlineStr">
        <is>
          <t>16#2724 = 10020</t>
        </is>
      </c>
      <c r="D563" s="65" t="inlineStr">
        <is>
          <t>16#2046/15</t>
        </is>
      </c>
      <c r="E563" s="65" t="inlineStr">
        <is>
          <t>16#93/01/15 = 147/01/21</t>
        </is>
      </c>
      <c r="F563" s="67" t="inlineStr">
        <is>
          <t>N_Y</t>
        </is>
      </c>
      <c r="G563" s="65" t="inlineStr">
        <is>
          <t>Configuration and settings</t>
        </is>
      </c>
      <c r="H563" s="65" t="inlineStr">
        <is>
          <t>R/W</t>
        </is>
      </c>
      <c r="I563" s="65" t="inlineStr">
        <is>
          <t>WORD (Enumeration)</t>
        </is>
      </c>
      <c r="J563" s="65" t="inlineStr">
        <is>
          <t>-</t>
        </is>
      </c>
      <c r="K563" s="65" t="inlineStr">
        <is>
          <t>[No] NO</t>
        </is>
      </c>
      <c r="L563" s="66" t="n"/>
      <c r="M563" s="65" t="inlineStr">
        <is>
          <t>[Engage at reversal] (BED)</t>
        </is>
      </c>
      <c r="N563" s="69" t="inlineStr">
        <is>
          <t>[Brake logic control] (BLC)
[Brake logic control] (BLC)</t>
        </is>
      </c>
    </row>
    <row customFormat="1" r="564" s="60">
      <c r="A564" s="64" t="inlineStr">
        <is>
          <t>JDC</t>
        </is>
      </c>
      <c r="B564" s="65" t="inlineStr">
        <is>
          <t>Jump at reversal</t>
        </is>
      </c>
      <c r="C564" s="65" t="inlineStr">
        <is>
          <t>16#271D = 10013</t>
        </is>
      </c>
      <c r="D564" s="65" t="inlineStr">
        <is>
          <t>16#2046/E</t>
        </is>
      </c>
      <c r="E564" s="65" t="inlineStr">
        <is>
          <t>16#93/01/0E = 147/01/14</t>
        </is>
      </c>
      <c r="F564" s="66" t="n"/>
      <c r="G564" s="65" t="inlineStr">
        <is>
          <t>Configuration and settings</t>
        </is>
      </c>
      <c r="H564" s="65" t="inlineStr">
        <is>
          <t>R/W</t>
        </is>
      </c>
      <c r="I564" s="65" t="inlineStr">
        <is>
          <t>INT (Signed16)</t>
        </is>
      </c>
      <c r="J564" s="65" t="inlineStr">
        <is>
          <t>0.1 Hz</t>
        </is>
      </c>
      <c r="K564" s="65" t="inlineStr">
        <is>
          <t>Refer to programming manual</t>
        </is>
      </c>
      <c r="L564" s="65" t="inlineStr">
        <is>
          <t>-0.1 Hz ... 10.0 Hz</t>
        </is>
      </c>
      <c r="M564" s="65" t="inlineStr">
        <is>
          <t>[Jump at reversal] (JDC)</t>
        </is>
      </c>
      <c r="N564" s="69" t="inlineStr">
        <is>
          <t>[Settings] (SET)
[Brake logic control] (BLC)
[Brake logic control] (BLC)</t>
        </is>
      </c>
    </row>
    <row customFormat="1" r="565" s="60">
      <c r="A565" s="64" t="inlineStr">
        <is>
          <t>BECD</t>
        </is>
      </c>
      <c r="B565" s="65" t="inlineStr">
        <is>
          <t>Brake engage at 0 speed</t>
        </is>
      </c>
      <c r="C565" s="65" t="inlineStr">
        <is>
          <t>16#271E = 10014</t>
        </is>
      </c>
      <c r="D565" s="65" t="inlineStr">
        <is>
          <t>16#2046/F</t>
        </is>
      </c>
      <c r="E565" s="65" t="inlineStr">
        <is>
          <t>16#93/01/0F = 147/01/15</t>
        </is>
      </c>
      <c r="F565" s="66" t="n"/>
      <c r="G565" s="65" t="inlineStr">
        <is>
          <t>Configuration and settings</t>
        </is>
      </c>
      <c r="H565" s="65" t="inlineStr">
        <is>
          <t>R/WS</t>
        </is>
      </c>
      <c r="I565" s="65" t="inlineStr">
        <is>
          <t>INT (Signed16)</t>
        </is>
      </c>
      <c r="J565" s="65" t="inlineStr">
        <is>
          <t>0.1 s</t>
        </is>
      </c>
      <c r="K565" s="65" t="inlineStr">
        <is>
          <t>-0.1 s</t>
        </is>
      </c>
      <c r="L565" s="65" t="inlineStr">
        <is>
          <t>-0.1 s ... 30.0 s</t>
        </is>
      </c>
      <c r="M565" s="65" t="inlineStr">
        <is>
          <t>[Brake engage at 0] (BECD)</t>
        </is>
      </c>
      <c r="N565" s="69" t="inlineStr">
        <is>
          <t>[Brake logic control] (BLC)
[Brake logic control] (BLC)</t>
        </is>
      </c>
    </row>
    <row customFormat="1" r="566" s="60">
      <c r="A566" s="64" t="inlineStr">
        <is>
          <t>TTR</t>
        </is>
      </c>
      <c r="B566" s="65" t="inlineStr">
        <is>
          <t>Time to restart</t>
        </is>
      </c>
      <c r="C566" s="65" t="inlineStr">
        <is>
          <t>16#2726 = 10022</t>
        </is>
      </c>
      <c r="D566" s="65" t="inlineStr">
        <is>
          <t>16#2046/17</t>
        </is>
      </c>
      <c r="E566" s="65" t="inlineStr">
        <is>
          <t>16#93/01/17 = 147/01/23</t>
        </is>
      </c>
      <c r="F566" s="66" t="n"/>
      <c r="G566" s="65" t="inlineStr">
        <is>
          <t>Configuration and settings</t>
        </is>
      </c>
      <c r="H566" s="65" t="inlineStr">
        <is>
          <t>R/W</t>
        </is>
      </c>
      <c r="I566" s="65" t="inlineStr">
        <is>
          <t>UINT (Unsigned16)</t>
        </is>
      </c>
      <c r="J566" s="65" t="inlineStr">
        <is>
          <t>0.01 s</t>
        </is>
      </c>
      <c r="K566" s="65" t="inlineStr">
        <is>
          <t>0.00 s</t>
        </is>
      </c>
      <c r="L566" s="65" t="inlineStr">
        <is>
          <t>0.00 s ... 15.00 s</t>
        </is>
      </c>
      <c r="M566" s="65" t="inlineStr">
        <is>
          <t>[Time to restart] (TTR)</t>
        </is>
      </c>
      <c r="N566" s="69" t="inlineStr">
        <is>
          <t>[Settings] (SET)
[Brake logic control] (BLC)
[Brake logic control] (BLC)</t>
        </is>
      </c>
    </row>
    <row customFormat="1" r="567" s="60">
      <c r="A567" s="64" t="inlineStr">
        <is>
          <t>FBCI</t>
        </is>
      </c>
      <c r="B567" s="65" t="inlineStr">
        <is>
          <t>Brake feedback filter</t>
        </is>
      </c>
      <c r="C567" s="65" t="inlineStr">
        <is>
          <t>16#2729 = 10025</t>
        </is>
      </c>
      <c r="D567" s="65" t="inlineStr">
        <is>
          <t>16#2046/1A</t>
        </is>
      </c>
      <c r="E567" s="65" t="inlineStr">
        <is>
          <t>16#93/01/1A = 147/01/26</t>
        </is>
      </c>
      <c r="F567" s="66" t="n"/>
      <c r="G567" s="65" t="inlineStr">
        <is>
          <t>Configuration and settings</t>
        </is>
      </c>
      <c r="H567" s="65" t="inlineStr">
        <is>
          <t>R/W</t>
        </is>
      </c>
      <c r="I567" s="65" t="inlineStr">
        <is>
          <t>UINT (Unsigned16)</t>
        </is>
      </c>
      <c r="J567" s="65" t="inlineStr">
        <is>
          <t>1 ms</t>
        </is>
      </c>
      <c r="K567" s="65" t="inlineStr">
        <is>
          <t>0 ms</t>
        </is>
      </c>
      <c r="L567" s="65" t="inlineStr">
        <is>
          <t>0 ms ... 1000 ms</t>
        </is>
      </c>
      <c r="M567" s="65" t="inlineStr">
        <is>
          <t>[Brake Fdbk Filter] (FBCI)</t>
        </is>
      </c>
      <c r="N567" s="69" t="inlineStr">
        <is>
          <t>[Brake logic control] (BLC)
[Brake logic control] (BLC)</t>
        </is>
      </c>
    </row>
    <row customFormat="1" r="568" s="60">
      <c r="A568" s="64" t="inlineStr">
        <is>
          <t>BRH</t>
        </is>
      </c>
      <c r="B568" s="65" t="inlineStr">
        <is>
          <t>Brake hidden</t>
        </is>
      </c>
      <c r="C568" s="65" t="inlineStr">
        <is>
          <t>16#2742 = 10050</t>
        </is>
      </c>
      <c r="D568" s="65" t="inlineStr">
        <is>
          <t>16#2046/33</t>
        </is>
      </c>
      <c r="E568" s="65" t="inlineStr">
        <is>
          <t>16#93/01/33 = 147/01/51</t>
        </is>
      </c>
      <c r="F568" s="66" t="n"/>
      <c r="G568" s="65" t="inlineStr">
        <is>
          <t>Configuration and settings</t>
        </is>
      </c>
      <c r="H568" s="65" t="inlineStr">
        <is>
          <t>R/WS</t>
        </is>
      </c>
      <c r="I568" s="65" t="inlineStr">
        <is>
          <t>UINT (Unsigned16)</t>
        </is>
      </c>
      <c r="J568" s="65" t="inlineStr">
        <is>
          <t xml:space="preserve">1 </t>
        </is>
      </c>
      <c r="K568" s="65" t="inlineStr">
        <is>
          <t xml:space="preserve">0 </t>
        </is>
      </c>
      <c r="L568" s="65" t="inlineStr">
        <is>
          <t xml:space="preserve">0  ... 65535 </t>
        </is>
      </c>
      <c r="M568" s="66" t="n"/>
      <c r="N568" s="68" t="n"/>
    </row>
    <row customFormat="1" r="569" s="60">
      <c r="A569" s="64" t="inlineStr">
        <is>
          <t>BRR</t>
        </is>
      </c>
      <c r="B569" s="65" t="inlineStr">
        <is>
          <t>Current ramp time</t>
        </is>
      </c>
      <c r="C569" s="65" t="inlineStr">
        <is>
          <t>16#271F = 10015</t>
        </is>
      </c>
      <c r="D569" s="65" t="inlineStr">
        <is>
          <t>16#2046/10</t>
        </is>
      </c>
      <c r="E569" s="65" t="inlineStr">
        <is>
          <t>16#93/01/10 = 147/01/16</t>
        </is>
      </c>
      <c r="F569" s="66" t="n"/>
      <c r="G569" s="65" t="inlineStr">
        <is>
          <t>Configuration and settings</t>
        </is>
      </c>
      <c r="H569" s="65" t="inlineStr">
        <is>
          <t>R/W</t>
        </is>
      </c>
      <c r="I569" s="65" t="inlineStr">
        <is>
          <t>UINT (Unsigned16)</t>
        </is>
      </c>
      <c r="J569" s="65" t="inlineStr">
        <is>
          <t>0.01 s</t>
        </is>
      </c>
      <c r="K569" s="65" t="inlineStr">
        <is>
          <t>0.00 s</t>
        </is>
      </c>
      <c r="L569" s="65" t="inlineStr">
        <is>
          <t>0.00 s ... 5.00 s</t>
        </is>
      </c>
      <c r="M569" s="65" t="inlineStr">
        <is>
          <t>[Current ramp time] (BRR)</t>
        </is>
      </c>
      <c r="N569" s="69" t="inlineStr">
        <is>
          <t>[Brake logic control] (BLC)
[Brake logic control] (BLC)</t>
        </is>
      </c>
    </row>
    <row customFormat="1" r="570" s="60">
      <c r="A570" s="64" t="inlineStr">
        <is>
          <t>PIF</t>
        </is>
      </c>
      <c r="B570" s="65" t="inlineStr">
        <is>
          <t>PID controller feedback</t>
        </is>
      </c>
      <c r="C570" s="65" t="inlineStr">
        <is>
          <t>16#2E7D = 11901</t>
        </is>
      </c>
      <c r="D570" s="65" t="inlineStr">
        <is>
          <t>16#2059/2</t>
        </is>
      </c>
      <c r="E570" s="65" t="inlineStr">
        <is>
          <t>16#9C/01/66 = 156/01/102</t>
        </is>
      </c>
      <c r="F570" s="67" t="inlineStr">
        <is>
          <t>PSA</t>
        </is>
      </c>
      <c r="G570" s="65" t="inlineStr">
        <is>
          <t>Configuration and settings</t>
        </is>
      </c>
      <c r="H570" s="65" t="inlineStr">
        <is>
          <t>R/WS</t>
        </is>
      </c>
      <c r="I570" s="65" t="inlineStr">
        <is>
          <t>WORD (Enumeration)</t>
        </is>
      </c>
      <c r="J570" s="65" t="inlineStr">
        <is>
          <t>-</t>
        </is>
      </c>
      <c r="K570" s="65" t="inlineStr">
        <is>
          <t>Refer to programming manual</t>
        </is>
      </c>
      <c r="L570" s="66" t="n"/>
      <c r="M570" s="65" t="inlineStr">
        <is>
          <t>[PID feedback Assign] (PIF)</t>
        </is>
      </c>
      <c r="N570" s="69" t="inlineStr">
        <is>
          <t>[PID Feedback] (FDB)
[PID Feedback] (FDB)</t>
        </is>
      </c>
    </row>
    <row customFormat="1" r="571" s="60">
      <c r="A571" s="64" t="inlineStr">
        <is>
          <t>PIF1</t>
        </is>
      </c>
      <c r="B571" s="65" t="inlineStr">
        <is>
          <t>Minimum PID feedback</t>
        </is>
      </c>
      <c r="C571" s="65" t="inlineStr">
        <is>
          <t>16#2E80 = 11904</t>
        </is>
      </c>
      <c r="D571" s="65" t="inlineStr">
        <is>
          <t>16#2059/5</t>
        </is>
      </c>
      <c r="E571" s="65" t="inlineStr">
        <is>
          <t>16#9C/01/69 = 156/01/105</t>
        </is>
      </c>
      <c r="F571" s="66" t="n"/>
      <c r="G571" s="65" t="inlineStr">
        <is>
          <t>Configuration and settings</t>
        </is>
      </c>
      <c r="H571" s="65" t="inlineStr">
        <is>
          <t>R/W</t>
        </is>
      </c>
      <c r="I571" s="65" t="inlineStr">
        <is>
          <t>UINT (Unsigned16)</t>
        </is>
      </c>
      <c r="J571" s="65" t="inlineStr">
        <is>
          <t>Refer to programming manual</t>
        </is>
      </c>
      <c r="K571" s="65" t="inlineStr">
        <is>
          <t>100</t>
        </is>
      </c>
      <c r="L571" s="65" t="inlineStr">
        <is>
          <t>0 ... 32767</t>
        </is>
      </c>
      <c r="M571" s="65" t="inlineStr">
        <is>
          <t>[Min PID feedback] (PIF1)</t>
        </is>
      </c>
      <c r="N571" s="69" t="inlineStr">
        <is>
          <t>[PID Feedback] (FDB)
[PID Feedback] (FDB)</t>
        </is>
      </c>
    </row>
    <row customFormat="1" r="572" s="60">
      <c r="A572" s="64" t="inlineStr">
        <is>
          <t>PIF2</t>
        </is>
      </c>
      <c r="B572" s="65" t="inlineStr">
        <is>
          <t>Maximum PID feedback</t>
        </is>
      </c>
      <c r="C572" s="65" t="inlineStr">
        <is>
          <t>16#2E81 = 11905</t>
        </is>
      </c>
      <c r="D572" s="65" t="inlineStr">
        <is>
          <t>16#2059/6</t>
        </is>
      </c>
      <c r="E572" s="65" t="inlineStr">
        <is>
          <t>16#9C/01/6A = 156/01/106</t>
        </is>
      </c>
      <c r="F572" s="66" t="n"/>
      <c r="G572" s="65" t="inlineStr">
        <is>
          <t>Configuration and settings</t>
        </is>
      </c>
      <c r="H572" s="65" t="inlineStr">
        <is>
          <t>R/W</t>
        </is>
      </c>
      <c r="I572" s="65" t="inlineStr">
        <is>
          <t>UINT (Unsigned16)</t>
        </is>
      </c>
      <c r="J572" s="65" t="inlineStr">
        <is>
          <t>Refer to programming manual</t>
        </is>
      </c>
      <c r="K572" s="65" t="inlineStr">
        <is>
          <t>1000</t>
        </is>
      </c>
      <c r="L572" s="65" t="inlineStr">
        <is>
          <t>0 ... 32767</t>
        </is>
      </c>
      <c r="M572" s="65" t="inlineStr">
        <is>
          <t>[Max PID feedback] (PIF2)</t>
        </is>
      </c>
      <c r="N572" s="69" t="inlineStr">
        <is>
          <t>[PID Feedback] (FDB)
[PID Feedback] (FDB)</t>
        </is>
      </c>
    </row>
    <row customFormat="1" r="573" s="60">
      <c r="A573" s="64" t="inlineStr">
        <is>
          <t>PIP1</t>
        </is>
      </c>
      <c r="B573" s="65" t="inlineStr">
        <is>
          <t>Minimum PID process</t>
        </is>
      </c>
      <c r="C573" s="65" t="inlineStr">
        <is>
          <t>16#2E82 = 11906</t>
        </is>
      </c>
      <c r="D573" s="65" t="inlineStr">
        <is>
          <t>16#2059/7</t>
        </is>
      </c>
      <c r="E573" s="65" t="inlineStr">
        <is>
          <t>16#9C/01/6B = 156/01/107</t>
        </is>
      </c>
      <c r="F573" s="66" t="n"/>
      <c r="G573" s="65" t="inlineStr">
        <is>
          <t>Configuration and settings</t>
        </is>
      </c>
      <c r="H573" s="65" t="inlineStr">
        <is>
          <t>R/W</t>
        </is>
      </c>
      <c r="I573" s="65" t="inlineStr">
        <is>
          <t>UINT (Unsigned16)</t>
        </is>
      </c>
      <c r="J573" s="65" t="inlineStr">
        <is>
          <t>Refer to programming manual</t>
        </is>
      </c>
      <c r="K573" s="65" t="inlineStr">
        <is>
          <t>150</t>
        </is>
      </c>
      <c r="L573" s="65" t="inlineStr">
        <is>
          <t>0 ... 32767</t>
        </is>
      </c>
      <c r="M573" s="65" t="inlineStr">
        <is>
          <t>[Min PID Process] (PIP1)</t>
        </is>
      </c>
      <c r="N573" s="69" t="inlineStr">
        <is>
          <t>[PID Reference] (RF)
[PID Reference] (RF)</t>
        </is>
      </c>
    </row>
    <row customFormat="1" r="574" s="60">
      <c r="A574" s="64" t="inlineStr">
        <is>
          <t>PIP2</t>
        </is>
      </c>
      <c r="B574" s="65" t="inlineStr">
        <is>
          <t>Maximum PID process</t>
        </is>
      </c>
      <c r="C574" s="65" t="inlineStr">
        <is>
          <t>16#2E83 = 11907</t>
        </is>
      </c>
      <c r="D574" s="65" t="inlineStr">
        <is>
          <t>16#2059/8</t>
        </is>
      </c>
      <c r="E574" s="65" t="inlineStr">
        <is>
          <t>16#9C/01/6C = 156/01/108</t>
        </is>
      </c>
      <c r="F574" s="66" t="n"/>
      <c r="G574" s="65" t="inlineStr">
        <is>
          <t>Configuration and settings</t>
        </is>
      </c>
      <c r="H574" s="65" t="inlineStr">
        <is>
          <t>R/W</t>
        </is>
      </c>
      <c r="I574" s="65" t="inlineStr">
        <is>
          <t>UINT (Unsigned16)</t>
        </is>
      </c>
      <c r="J574" s="65" t="inlineStr">
        <is>
          <t>Refer to programming manual</t>
        </is>
      </c>
      <c r="K574" s="65" t="inlineStr">
        <is>
          <t>900</t>
        </is>
      </c>
      <c r="L574" s="65" t="inlineStr">
        <is>
          <t>0 ... 32767</t>
        </is>
      </c>
      <c r="M574" s="65" t="inlineStr">
        <is>
          <t>[Max PID Process] (PIP2)</t>
        </is>
      </c>
      <c r="N574" s="69" t="inlineStr">
        <is>
          <t>[PID Reference] (RF)
[PID Reference] (RF)</t>
        </is>
      </c>
    </row>
    <row customFormat="1" r="575" s="60">
      <c r="A575" s="64" t="inlineStr">
        <is>
          <t>PII</t>
        </is>
      </c>
      <c r="B575" s="65" t="inlineStr">
        <is>
          <t>Internal PID reference</t>
        </is>
      </c>
      <c r="C575" s="65" t="inlineStr">
        <is>
          <t>16#2E84 = 11908</t>
        </is>
      </c>
      <c r="D575" s="65" t="inlineStr">
        <is>
          <t>16#2059/9</t>
        </is>
      </c>
      <c r="E575" s="65" t="inlineStr">
        <is>
          <t>16#9C/01/6D = 156/01/109</t>
        </is>
      </c>
      <c r="F575" s="67" t="inlineStr">
        <is>
          <t>N_Y</t>
        </is>
      </c>
      <c r="G575" s="65" t="inlineStr">
        <is>
          <t>Configuration and settings</t>
        </is>
      </c>
      <c r="H575" s="65" t="inlineStr">
        <is>
          <t>R/WS</t>
        </is>
      </c>
      <c r="I575" s="65" t="inlineStr">
        <is>
          <t>WORD (Enumeration)</t>
        </is>
      </c>
      <c r="J575" s="65" t="inlineStr">
        <is>
          <t>-</t>
        </is>
      </c>
      <c r="K575" s="65" t="inlineStr">
        <is>
          <t>[No] NO</t>
        </is>
      </c>
      <c r="L575" s="66" t="n"/>
      <c r="M575" s="65" t="inlineStr">
        <is>
          <t>[Intern PID Ref] (PII)</t>
        </is>
      </c>
      <c r="N575" s="69" t="inlineStr">
        <is>
          <t>[PID Reference] (RF)
[PID Reference] (RF)</t>
        </is>
      </c>
    </row>
    <row customFormat="1" r="576" s="60">
      <c r="A576" s="64" t="inlineStr">
        <is>
          <t>RPI</t>
        </is>
      </c>
      <c r="B576" s="65" t="inlineStr">
        <is>
          <t>Internal PID reference</t>
        </is>
      </c>
      <c r="C576" s="65" t="inlineStr">
        <is>
          <t>16#2E90 = 11920</t>
        </is>
      </c>
      <c r="D576" s="65" t="inlineStr">
        <is>
          <t>16#2059/15</t>
        </is>
      </c>
      <c r="E576" s="65" t="inlineStr">
        <is>
          <t>16#9C/01/79 = 156/01/121</t>
        </is>
      </c>
      <c r="F576" s="66" t="n"/>
      <c r="G576" s="65" t="inlineStr">
        <is>
          <t>Configuration and settings</t>
        </is>
      </c>
      <c r="H576" s="65" t="inlineStr">
        <is>
          <t>R/W</t>
        </is>
      </c>
      <c r="I576" s="65" t="inlineStr">
        <is>
          <t>UINT (Unsigned16)</t>
        </is>
      </c>
      <c r="J576" s="65" t="inlineStr">
        <is>
          <t>Refer to programming manual</t>
        </is>
      </c>
      <c r="K576" s="65" t="inlineStr">
        <is>
          <t>150</t>
        </is>
      </c>
      <c r="L576" s="65" t="inlineStr">
        <is>
          <t>0 ... 32767</t>
        </is>
      </c>
      <c r="M576" s="65" t="inlineStr">
        <is>
          <t>[Internal PID ref] (RPI)</t>
        </is>
      </c>
      <c r="N576" s="69" t="inlineStr">
        <is>
          <t>[PID display] (PIC)
[PID Reference] (RF)
[PID Reference] (RF)</t>
        </is>
      </c>
    </row>
    <row customFormat="1" r="577" s="60">
      <c r="A577" s="64" t="inlineStr">
        <is>
          <t>RPG</t>
        </is>
      </c>
      <c r="B577" s="65" t="inlineStr">
        <is>
          <t xml:space="preserve">PID Proportional gain </t>
        </is>
      </c>
      <c r="C577" s="65" t="inlineStr">
        <is>
          <t>16#2EA5 = 11941</t>
        </is>
      </c>
      <c r="D577" s="65" t="inlineStr">
        <is>
          <t>16#2059/2A</t>
        </is>
      </c>
      <c r="E577" s="65" t="inlineStr">
        <is>
          <t>16#9C/01/8E = 156/01/142</t>
        </is>
      </c>
      <c r="F577" s="66" t="n"/>
      <c r="G577" s="65" t="inlineStr">
        <is>
          <t>Configuration and settings</t>
        </is>
      </c>
      <c r="H577" s="65" t="inlineStr">
        <is>
          <t>R/W</t>
        </is>
      </c>
      <c r="I577" s="65" t="inlineStr">
        <is>
          <t>UINT (Unsigned16)</t>
        </is>
      </c>
      <c r="J577" s="65" t="inlineStr">
        <is>
          <t xml:space="preserve">0.01 </t>
        </is>
      </c>
      <c r="K577" s="65" t="inlineStr">
        <is>
          <t xml:space="preserve">1.00 </t>
        </is>
      </c>
      <c r="L577" s="65" t="inlineStr">
        <is>
          <t xml:space="preserve">0.01  ... 100.00 </t>
        </is>
      </c>
      <c r="M577" s="65" t="inlineStr">
        <is>
          <t>[PID Prop.Gain] (RPG)</t>
        </is>
      </c>
      <c r="N577" s="69" t="inlineStr">
        <is>
          <t>[Settings] (ST)
[Settings] (ST)
[Settings] (SET)</t>
        </is>
      </c>
    </row>
    <row customFormat="1" r="578" s="60">
      <c r="A578" s="64" t="inlineStr">
        <is>
          <t>RIG</t>
        </is>
      </c>
      <c r="B578" s="65" t="inlineStr">
        <is>
          <t>PID controller integral gain</t>
        </is>
      </c>
      <c r="C578" s="65" t="inlineStr">
        <is>
          <t>16#2EA6 = 11942</t>
        </is>
      </c>
      <c r="D578" s="65" t="inlineStr">
        <is>
          <t>16#2059/2B</t>
        </is>
      </c>
      <c r="E578" s="65" t="inlineStr">
        <is>
          <t>16#9C/01/8F = 156/01/143</t>
        </is>
      </c>
      <c r="F578" s="66" t="n"/>
      <c r="G578" s="65" t="inlineStr">
        <is>
          <t>Configuration and settings</t>
        </is>
      </c>
      <c r="H578" s="65" t="inlineStr">
        <is>
          <t>R/W</t>
        </is>
      </c>
      <c r="I578" s="65" t="inlineStr">
        <is>
          <t>UINT (Unsigned16)</t>
        </is>
      </c>
      <c r="J578" s="65" t="inlineStr">
        <is>
          <t xml:space="preserve">0.01 </t>
        </is>
      </c>
      <c r="K578" s="65" t="inlineStr">
        <is>
          <t xml:space="preserve">1.00 </t>
        </is>
      </c>
      <c r="L578" s="65" t="inlineStr">
        <is>
          <t xml:space="preserve">0.01  ... 100.00 </t>
        </is>
      </c>
      <c r="M578" s="65" t="inlineStr">
        <is>
          <t>[PID Intgl.Gain] (RIG)</t>
        </is>
      </c>
      <c r="N578" s="69" t="inlineStr">
        <is>
          <t>[Settings] (ST)
[Settings] (ST)
[Settings] (SET)</t>
        </is>
      </c>
    </row>
    <row customFormat="1" r="579" s="60">
      <c r="A579" s="64" t="inlineStr">
        <is>
          <t>RDG</t>
        </is>
      </c>
      <c r="B579" s="65" t="inlineStr">
        <is>
          <t>PID derivative gain</t>
        </is>
      </c>
      <c r="C579" s="65" t="inlineStr">
        <is>
          <t>16#2EA7 = 11943</t>
        </is>
      </c>
      <c r="D579" s="65" t="inlineStr">
        <is>
          <t>16#2059/2C</t>
        </is>
      </c>
      <c r="E579" s="65" t="inlineStr">
        <is>
          <t>16#9C/01/90 = 156/01/144</t>
        </is>
      </c>
      <c r="F579" s="66" t="n"/>
      <c r="G579" s="65" t="inlineStr">
        <is>
          <t>Configuration and settings</t>
        </is>
      </c>
      <c r="H579" s="65" t="inlineStr">
        <is>
          <t>R/W</t>
        </is>
      </c>
      <c r="I579" s="65" t="inlineStr">
        <is>
          <t>UINT (Unsigned16)</t>
        </is>
      </c>
      <c r="J579" s="65" t="inlineStr">
        <is>
          <t xml:space="preserve">0.01 </t>
        </is>
      </c>
      <c r="K579" s="65" t="inlineStr">
        <is>
          <t xml:space="preserve">0.00 </t>
        </is>
      </c>
      <c r="L579" s="65" t="inlineStr">
        <is>
          <t xml:space="preserve">0.00  ... 100.00 </t>
        </is>
      </c>
      <c r="M579" s="65" t="inlineStr">
        <is>
          <t>[PID derivative gain] (RDG)</t>
        </is>
      </c>
      <c r="N579" s="69" t="inlineStr">
        <is>
          <t>[Settings] (ST)
[Settings] (ST)
[Settings] (SET)</t>
        </is>
      </c>
    </row>
    <row customFormat="1" r="580" s="60">
      <c r="A580" s="64" t="inlineStr">
        <is>
          <t>PRP</t>
        </is>
      </c>
      <c r="B580" s="65" t="inlineStr">
        <is>
          <t>PID ramp</t>
        </is>
      </c>
      <c r="C580" s="65" t="inlineStr">
        <is>
          <t>16#2ED0 = 11984</t>
        </is>
      </c>
      <c r="D580" s="65" t="inlineStr">
        <is>
          <t>16#2059/55</t>
        </is>
      </c>
      <c r="E580" s="65" t="inlineStr">
        <is>
          <t>16#9C/01/B9 = 156/01/185</t>
        </is>
      </c>
      <c r="F580" s="66" t="n"/>
      <c r="G580" s="65" t="inlineStr">
        <is>
          <t>Configuration and settings</t>
        </is>
      </c>
      <c r="H580" s="65" t="inlineStr">
        <is>
          <t>R/W</t>
        </is>
      </c>
      <c r="I580" s="65" t="inlineStr">
        <is>
          <t>UINT (Unsigned16)</t>
        </is>
      </c>
      <c r="J580" s="65" t="inlineStr">
        <is>
          <t>0.1 s</t>
        </is>
      </c>
      <c r="K580" s="65" t="inlineStr">
        <is>
          <t>0.0 s</t>
        </is>
      </c>
      <c r="L580" s="65" t="inlineStr">
        <is>
          <t>0.0 s ... 99.9 s</t>
        </is>
      </c>
      <c r="M580" s="65" t="inlineStr">
        <is>
          <t>[PID ramp] (PRP)</t>
        </is>
      </c>
      <c r="N580" s="69" t="inlineStr">
        <is>
          <t>[Settings] (ST)
[Settings] (ST)
[Settings] (SET)</t>
        </is>
      </c>
    </row>
    <row customFormat="1" r="581" s="60">
      <c r="A581" s="64" t="inlineStr">
        <is>
          <t>PIC</t>
        </is>
      </c>
      <c r="B581" s="65" t="inlineStr">
        <is>
          <t>PID inversion</t>
        </is>
      </c>
      <c r="C581" s="65" t="inlineStr">
        <is>
          <t>16#2EA4 = 11940</t>
        </is>
      </c>
      <c r="D581" s="65" t="inlineStr">
        <is>
          <t>16#2059/29</t>
        </is>
      </c>
      <c r="E581" s="65" t="inlineStr">
        <is>
          <t>16#9C/01/8D = 156/01/141</t>
        </is>
      </c>
      <c r="F581" s="67" t="inlineStr">
        <is>
          <t>N_Y</t>
        </is>
      </c>
      <c r="G581" s="65" t="inlineStr">
        <is>
          <t>Configuration and settings</t>
        </is>
      </c>
      <c r="H581" s="65" t="inlineStr">
        <is>
          <t>R/WS</t>
        </is>
      </c>
      <c r="I581" s="65" t="inlineStr">
        <is>
          <t>WORD (Enumeration)</t>
        </is>
      </c>
      <c r="J581" s="65" t="inlineStr">
        <is>
          <t>-</t>
        </is>
      </c>
      <c r="K581" s="65" t="inlineStr">
        <is>
          <t>[No] NO</t>
        </is>
      </c>
      <c r="L581" s="66" t="n"/>
      <c r="M581" s="65" t="inlineStr">
        <is>
          <t>[PID Inversion] (PIC)</t>
        </is>
      </c>
      <c r="N581" s="69" t="inlineStr">
        <is>
          <t>[Settings] (ST)
[Settings] (ST)</t>
        </is>
      </c>
    </row>
    <row customFormat="1" r="582" s="60">
      <c r="A582" s="64" t="inlineStr">
        <is>
          <t>POL</t>
        </is>
      </c>
      <c r="B582" s="65" t="inlineStr">
        <is>
          <t>PID controller min. output</t>
        </is>
      </c>
      <c r="C582" s="65" t="inlineStr">
        <is>
          <t>16#2EB0 = 11952</t>
        </is>
      </c>
      <c r="D582" s="65" t="inlineStr">
        <is>
          <t>16#2059/35</t>
        </is>
      </c>
      <c r="E582" s="65" t="inlineStr">
        <is>
          <t>16#9C/01/99 = 156/01/153</t>
        </is>
      </c>
      <c r="F582" s="66" t="n"/>
      <c r="G582" s="65" t="inlineStr">
        <is>
          <t>Configuration and settings</t>
        </is>
      </c>
      <c r="H582" s="65" t="inlineStr">
        <is>
          <t>R/W</t>
        </is>
      </c>
      <c r="I582" s="65" t="inlineStr">
        <is>
          <t>INT (Signed16)</t>
        </is>
      </c>
      <c r="J582" s="65" t="inlineStr">
        <is>
          <t>0.1 Hz</t>
        </is>
      </c>
      <c r="K582" s="65" t="inlineStr">
        <is>
          <t>0.0 Hz</t>
        </is>
      </c>
      <c r="L582" s="65" t="inlineStr">
        <is>
          <t>-300.0 Hz ... 300.0 Hz</t>
        </is>
      </c>
      <c r="M582" s="65" t="inlineStr">
        <is>
          <t>[PID Min Output] (POL)</t>
        </is>
      </c>
      <c r="N582" s="69" t="inlineStr">
        <is>
          <t>[Settings] (ST)
[Settings] (ST)
[Settings] (SET)</t>
        </is>
      </c>
    </row>
    <row customFormat="1" r="583" s="60">
      <c r="A583" s="64" t="inlineStr">
        <is>
          <t>POH</t>
        </is>
      </c>
      <c r="B583" s="65" t="inlineStr">
        <is>
          <t>PID controller max. output</t>
        </is>
      </c>
      <c r="C583" s="65" t="inlineStr">
        <is>
          <t>16#2EB1 = 11953</t>
        </is>
      </c>
      <c r="D583" s="65" t="inlineStr">
        <is>
          <t>16#2059/36</t>
        </is>
      </c>
      <c r="E583" s="65" t="inlineStr">
        <is>
          <t>16#9C/01/9A = 156/01/154</t>
        </is>
      </c>
      <c r="F583" s="66" t="n"/>
      <c r="G583" s="65" t="inlineStr">
        <is>
          <t>Configuration and settings</t>
        </is>
      </c>
      <c r="H583" s="65" t="inlineStr">
        <is>
          <t>R/W</t>
        </is>
      </c>
      <c r="I583" s="65" t="inlineStr">
        <is>
          <t>INT (Signed16)</t>
        </is>
      </c>
      <c r="J583" s="65" t="inlineStr">
        <is>
          <t>0.1 Hz</t>
        </is>
      </c>
      <c r="K583" s="65" t="inlineStr">
        <is>
          <t>60.0 Hz</t>
        </is>
      </c>
      <c r="L583" s="65" t="inlineStr">
        <is>
          <t>0.0 Hz ... 300.0 Hz</t>
        </is>
      </c>
      <c r="M583" s="65" t="inlineStr">
        <is>
          <t>[PID Max Output] (POH)</t>
        </is>
      </c>
      <c r="N583" s="69" t="inlineStr">
        <is>
          <t>[Settings] (ST)
[Settings] (ST)
[Settings] (SET)</t>
        </is>
      </c>
    </row>
    <row customFormat="1" r="584" s="60">
      <c r="A584" s="64" t="inlineStr">
        <is>
          <t>PAL</t>
        </is>
      </c>
      <c r="B584" s="65" t="inlineStr">
        <is>
          <t>Minimum feedback level Warning</t>
        </is>
      </c>
      <c r="C584" s="65" t="inlineStr">
        <is>
          <t>16#2EB9 = 11961</t>
        </is>
      </c>
      <c r="D584" s="65" t="inlineStr">
        <is>
          <t>16#2059/3E</t>
        </is>
      </c>
      <c r="E584" s="65" t="inlineStr">
        <is>
          <t>16#9C/01/A2 = 156/01/162</t>
        </is>
      </c>
      <c r="F584" s="66" t="n"/>
      <c r="G584" s="65" t="inlineStr">
        <is>
          <t>Configuration and settings</t>
        </is>
      </c>
      <c r="H584" s="65" t="inlineStr">
        <is>
          <t>R/W</t>
        </is>
      </c>
      <c r="I584" s="65" t="inlineStr">
        <is>
          <t>UINT (Unsigned16)</t>
        </is>
      </c>
      <c r="J584" s="65" t="inlineStr">
        <is>
          <t>Refer to programming manual</t>
        </is>
      </c>
      <c r="K584" s="65" t="inlineStr">
        <is>
          <t>100</t>
        </is>
      </c>
      <c r="L584" s="65" t="inlineStr">
        <is>
          <t>0 ... 65535</t>
        </is>
      </c>
      <c r="M584" s="65" t="inlineStr">
        <is>
          <t>[Min fbk Warning] (PAL)</t>
        </is>
      </c>
      <c r="N584" s="69" t="inlineStr">
        <is>
          <t>[PID Feedback] (FDB)
[PID Feedback] (FDB)
[Settings] (SET)</t>
        </is>
      </c>
    </row>
    <row customFormat="1" r="585" s="60">
      <c r="A585" s="64" t="inlineStr">
        <is>
          <t>PAH</t>
        </is>
      </c>
      <c r="B585" s="65" t="inlineStr">
        <is>
          <t>Maximum feedback level Warning</t>
        </is>
      </c>
      <c r="C585" s="65" t="inlineStr">
        <is>
          <t>16#2EBA = 11962</t>
        </is>
      </c>
      <c r="D585" s="65" t="inlineStr">
        <is>
          <t>16#2059/3F</t>
        </is>
      </c>
      <c r="E585" s="65" t="inlineStr">
        <is>
          <t>16#9C/01/A3 = 156/01/163</t>
        </is>
      </c>
      <c r="F585" s="66" t="n"/>
      <c r="G585" s="65" t="inlineStr">
        <is>
          <t>Configuration and settings</t>
        </is>
      </c>
      <c r="H585" s="65" t="inlineStr">
        <is>
          <t>R/W</t>
        </is>
      </c>
      <c r="I585" s="65" t="inlineStr">
        <is>
          <t>UINT (Unsigned16)</t>
        </is>
      </c>
      <c r="J585" s="65" t="inlineStr">
        <is>
          <t>Refer to programming manual</t>
        </is>
      </c>
      <c r="K585" s="65" t="inlineStr">
        <is>
          <t>1000</t>
        </is>
      </c>
      <c r="L585" s="65" t="inlineStr">
        <is>
          <t>0 ... 65535</t>
        </is>
      </c>
      <c r="M585" s="65" t="inlineStr">
        <is>
          <t>[Max fbk Warning] (PAH)</t>
        </is>
      </c>
      <c r="N585" s="69" t="inlineStr">
        <is>
          <t>[PID Feedback] (FDB)
[PID Feedback] (FDB)
[Settings] (SET)</t>
        </is>
      </c>
    </row>
    <row customFormat="1" r="586" s="60">
      <c r="A586" s="64" t="inlineStr">
        <is>
          <t>PER</t>
        </is>
      </c>
      <c r="B586" s="65" t="inlineStr">
        <is>
          <t>PID error Warning</t>
        </is>
      </c>
      <c r="C586" s="65" t="inlineStr">
        <is>
          <t>16#2EBB = 11963</t>
        </is>
      </c>
      <c r="D586" s="65" t="inlineStr">
        <is>
          <t>16#2059/40</t>
        </is>
      </c>
      <c r="E586" s="65" t="inlineStr">
        <is>
          <t>16#9C/01/A4 = 156/01/164</t>
        </is>
      </c>
      <c r="F586" s="66" t="n"/>
      <c r="G586" s="65" t="inlineStr">
        <is>
          <t>Configuration and settings</t>
        </is>
      </c>
      <c r="H586" s="65" t="inlineStr">
        <is>
          <t>R/W</t>
        </is>
      </c>
      <c r="I586" s="65" t="inlineStr">
        <is>
          <t>UINT (Unsigned16)</t>
        </is>
      </c>
      <c r="J586" s="65" t="inlineStr">
        <is>
          <t>Refer to programming manual</t>
        </is>
      </c>
      <c r="K586" s="65" t="inlineStr">
        <is>
          <t>100</t>
        </is>
      </c>
      <c r="L586" s="65" t="inlineStr">
        <is>
          <t>0 ... 65535</t>
        </is>
      </c>
      <c r="M586" s="65" t="inlineStr">
        <is>
          <t>[PID error Warning] (PER)</t>
        </is>
      </c>
      <c r="N586" s="69" t="inlineStr">
        <is>
          <t>[Settings] (ST)
[Settings] (ST)
[Settings] (SET)</t>
        </is>
      </c>
    </row>
    <row customFormat="1" r="587" s="60">
      <c r="A587" s="64" t="inlineStr">
        <is>
          <t>PIS</t>
        </is>
      </c>
      <c r="B587" s="65" t="inlineStr">
        <is>
          <t>PID integral disabled</t>
        </is>
      </c>
      <c r="C587" s="65" t="inlineStr">
        <is>
          <t>16#2EA8 = 11944</t>
        </is>
      </c>
      <c r="D587" s="65" t="inlineStr">
        <is>
          <t>16#2059/2D</t>
        </is>
      </c>
      <c r="E587" s="65" t="inlineStr">
        <is>
          <t>16#9C/01/91 = 156/01/145</t>
        </is>
      </c>
      <c r="F587" s="67" t="inlineStr">
        <is>
          <t>PSLIN</t>
        </is>
      </c>
      <c r="G587" s="65" t="inlineStr">
        <is>
          <t>Configuration and settings</t>
        </is>
      </c>
      <c r="H587" s="65" t="inlineStr">
        <is>
          <t>R/WS</t>
        </is>
      </c>
      <c r="I587" s="65" t="inlineStr">
        <is>
          <t>WORD (Enumeration)</t>
        </is>
      </c>
      <c r="J587" s="65" t="inlineStr">
        <is>
          <t>-</t>
        </is>
      </c>
      <c r="K587" s="65" t="inlineStr">
        <is>
          <t>Refer to programming manual</t>
        </is>
      </c>
      <c r="L587" s="66" t="n"/>
      <c r="M587" s="65" t="inlineStr">
        <is>
          <t>[PID Integral OFF] (PIS)</t>
        </is>
      </c>
      <c r="N587" s="69" t="inlineStr">
        <is>
          <t>[Settings] (ST)
[Settings] (ST)</t>
        </is>
      </c>
    </row>
    <row customFormat="1" r="588" s="60">
      <c r="A588" s="64" t="inlineStr">
        <is>
          <t>FPI</t>
        </is>
      </c>
      <c r="B588" s="65" t="inlineStr">
        <is>
          <t>Predictive speed reference</t>
        </is>
      </c>
      <c r="C588" s="65" t="inlineStr">
        <is>
          <t>16#2EAE = 11950</t>
        </is>
      </c>
      <c r="D588" s="65" t="inlineStr">
        <is>
          <t>16#2059/33</t>
        </is>
      </c>
      <c r="E588" s="65" t="inlineStr">
        <is>
          <t>16#9C/01/97 = 156/01/151</t>
        </is>
      </c>
      <c r="F588" s="67" t="inlineStr">
        <is>
          <t>PSA</t>
        </is>
      </c>
      <c r="G588" s="65" t="inlineStr">
        <is>
          <t>Configuration and settings</t>
        </is>
      </c>
      <c r="H588" s="65" t="inlineStr">
        <is>
          <t>R/WS</t>
        </is>
      </c>
      <c r="I588" s="65" t="inlineStr">
        <is>
          <t>WORD (Enumeration)</t>
        </is>
      </c>
      <c r="J588" s="65" t="inlineStr">
        <is>
          <t>-</t>
        </is>
      </c>
      <c r="K588" s="65" t="inlineStr">
        <is>
          <t>[Not configured] NO</t>
        </is>
      </c>
      <c r="L588" s="66" t="n"/>
      <c r="M588" s="65" t="inlineStr">
        <is>
          <t>[Predictive Speed Ref] (FPI)</t>
        </is>
      </c>
      <c r="N588" s="69" t="inlineStr">
        <is>
          <t>[PID Reference] (RF)
[PID Reference] (RF)</t>
        </is>
      </c>
    </row>
    <row customFormat="1" r="589" s="60">
      <c r="A589" s="64" t="inlineStr">
        <is>
          <t>PSR</t>
        </is>
      </c>
      <c r="B589" s="65" t="inlineStr">
        <is>
          <t>PID speed input % ref</t>
        </is>
      </c>
      <c r="C589" s="65" t="inlineStr">
        <is>
          <t>16#2EAF = 11951</t>
        </is>
      </c>
      <c r="D589" s="65" t="inlineStr">
        <is>
          <t>16#2059/34</t>
        </is>
      </c>
      <c r="E589" s="65" t="inlineStr">
        <is>
          <t>16#9C/01/98 = 156/01/152</t>
        </is>
      </c>
      <c r="F589" s="66" t="n"/>
      <c r="G589" s="65" t="inlineStr">
        <is>
          <t>Configuration and settings</t>
        </is>
      </c>
      <c r="H589" s="65" t="inlineStr">
        <is>
          <t>R/W</t>
        </is>
      </c>
      <c r="I589" s="65" t="inlineStr">
        <is>
          <t>UINT (Unsigned16)</t>
        </is>
      </c>
      <c r="J589" s="65" t="inlineStr">
        <is>
          <t>1 %</t>
        </is>
      </c>
      <c r="K589" s="65" t="inlineStr">
        <is>
          <t>100 %</t>
        </is>
      </c>
      <c r="L589" s="65" t="inlineStr">
        <is>
          <t>1 % ... 100 %</t>
        </is>
      </c>
      <c r="M589" s="65" t="inlineStr">
        <is>
          <t>[Speed input %] (PSR)</t>
        </is>
      </c>
      <c r="N589" s="69" t="inlineStr">
        <is>
          <t>[PID Reference] (RF)
[PID Reference] (RF)
[Settings] (SET)</t>
        </is>
      </c>
    </row>
    <row customFormat="1" r="590" s="60">
      <c r="A590" s="64" t="inlineStr">
        <is>
          <t>PAU</t>
        </is>
      </c>
      <c r="B590" s="65" t="inlineStr">
        <is>
          <t>Auto/Manual select input</t>
        </is>
      </c>
      <c r="C590" s="65" t="inlineStr">
        <is>
          <t>16#2EC2 = 11970</t>
        </is>
      </c>
      <c r="D590" s="65" t="inlineStr">
        <is>
          <t>16#2059/47</t>
        </is>
      </c>
      <c r="E590" s="65" t="inlineStr">
        <is>
          <t>16#9C/01/AB = 156/01/171</t>
        </is>
      </c>
      <c r="F590" s="67" t="inlineStr">
        <is>
          <t>PSL</t>
        </is>
      </c>
      <c r="G590" s="65" t="inlineStr">
        <is>
          <t>Configuration and settings</t>
        </is>
      </c>
      <c r="H590" s="65" t="inlineStr">
        <is>
          <t>R/WS</t>
        </is>
      </c>
      <c r="I590" s="65" t="inlineStr">
        <is>
          <t>WORD (Enumeration)</t>
        </is>
      </c>
      <c r="J590" s="65" t="inlineStr">
        <is>
          <t>-</t>
        </is>
      </c>
      <c r="K590" s="65" t="inlineStr">
        <is>
          <t>[Not assigned] NO</t>
        </is>
      </c>
      <c r="L590" s="66" t="n"/>
      <c r="M590" s="65" t="inlineStr">
        <is>
          <t>[Auto/Manual assign.] (PAU)</t>
        </is>
      </c>
      <c r="N590" s="69" t="inlineStr">
        <is>
          <t>[PID Reference] (RF)
[PID Reference] (RF)</t>
        </is>
      </c>
    </row>
    <row customFormat="1" r="591" s="60">
      <c r="A591" s="64" t="inlineStr">
        <is>
          <t>PIM</t>
        </is>
      </c>
      <c r="B591" s="65" t="inlineStr">
        <is>
          <t>Manual PID reference</t>
        </is>
      </c>
      <c r="C591" s="65" t="inlineStr">
        <is>
          <t>16#2EB2 = 11954</t>
        </is>
      </c>
      <c r="D591" s="65" t="inlineStr">
        <is>
          <t>16#2059/37</t>
        </is>
      </c>
      <c r="E591" s="65" t="inlineStr">
        <is>
          <t>16#9C/01/9B = 156/01/155</t>
        </is>
      </c>
      <c r="F591" s="67" t="inlineStr">
        <is>
          <t>PSA</t>
        </is>
      </c>
      <c r="G591" s="65" t="inlineStr">
        <is>
          <t>Configuration and settings</t>
        </is>
      </c>
      <c r="H591" s="65" t="inlineStr">
        <is>
          <t>R/WS</t>
        </is>
      </c>
      <c r="I591" s="65" t="inlineStr">
        <is>
          <t>WORD (Enumeration)</t>
        </is>
      </c>
      <c r="J591" s="65" t="inlineStr">
        <is>
          <t>-</t>
        </is>
      </c>
      <c r="K591" s="65" t="inlineStr">
        <is>
          <t>[Not configured] NO</t>
        </is>
      </c>
      <c r="L591" s="66" t="n"/>
      <c r="M591" s="65" t="inlineStr">
        <is>
          <t>[Manual PID reference] (PIM)</t>
        </is>
      </c>
      <c r="N591" s="69" t="inlineStr">
        <is>
          <t>[PID Reference] (RF)
[PID Reference] (RF)</t>
        </is>
      </c>
    </row>
    <row customFormat="1" r="592" s="60">
      <c r="A592" s="64" t="inlineStr">
        <is>
          <t>TLS</t>
        </is>
      </c>
      <c r="B592" s="65" t="inlineStr">
        <is>
          <t>Low speed timeout</t>
        </is>
      </c>
      <c r="C592" s="65" t="inlineStr">
        <is>
          <t>16#2DB5 = 11701</t>
        </is>
      </c>
      <c r="D592" s="65" t="inlineStr">
        <is>
          <t>16#2057/2</t>
        </is>
      </c>
      <c r="E592" s="65" t="inlineStr">
        <is>
          <t>16#9B/01/66 = 155/01/102</t>
        </is>
      </c>
      <c r="F592" s="66" t="n"/>
      <c r="G592" s="65" t="inlineStr">
        <is>
          <t>Configuration and settings</t>
        </is>
      </c>
      <c r="H592" s="65" t="inlineStr">
        <is>
          <t>R/W</t>
        </is>
      </c>
      <c r="I592" s="65" t="inlineStr">
        <is>
          <t>UINT (Unsigned16)</t>
        </is>
      </c>
      <c r="J592" s="65" t="inlineStr">
        <is>
          <t>0.1 s</t>
        </is>
      </c>
      <c r="K592" s="65" t="inlineStr">
        <is>
          <t>0.0 s</t>
        </is>
      </c>
      <c r="L592" s="65" t="inlineStr">
        <is>
          <t>0.0 s ... 999.9 s</t>
        </is>
      </c>
      <c r="M592" s="65" t="inlineStr">
        <is>
          <t>[Low Speed Timeout] (TLS)</t>
        </is>
      </c>
      <c r="N592" s="69" t="inlineStr">
        <is>
          <t>[Settings] (SET)
[Stop after speed timeout] (PRSP)</t>
        </is>
      </c>
    </row>
    <row customFormat="1" r="593" s="60">
      <c r="A593" s="64" t="inlineStr">
        <is>
          <t>PR2</t>
        </is>
      </c>
      <c r="B593" s="65" t="inlineStr">
        <is>
          <t>2 PID Preset assignment</t>
        </is>
      </c>
      <c r="C593" s="65" t="inlineStr">
        <is>
          <t>16#2E85 = 11909</t>
        </is>
      </c>
      <c r="D593" s="65" t="inlineStr">
        <is>
          <t>16#2059/A</t>
        </is>
      </c>
      <c r="E593" s="65" t="inlineStr">
        <is>
          <t>16#9C/01/6E = 156/01/110</t>
        </is>
      </c>
      <c r="F593" s="67" t="inlineStr">
        <is>
          <t>PSLIN</t>
        </is>
      </c>
      <c r="G593" s="65" t="inlineStr">
        <is>
          <t>Configuration and settings</t>
        </is>
      </c>
      <c r="H593" s="65" t="inlineStr">
        <is>
          <t>R/WS</t>
        </is>
      </c>
      <c r="I593" s="65" t="inlineStr">
        <is>
          <t>WORD (Enumeration)</t>
        </is>
      </c>
      <c r="J593" s="65" t="inlineStr">
        <is>
          <t>-</t>
        </is>
      </c>
      <c r="K593" s="65" t="inlineStr">
        <is>
          <t>Refer to programming manual</t>
        </is>
      </c>
      <c r="L593" s="66" t="n"/>
      <c r="M593" s="65" t="inlineStr">
        <is>
          <t>[2 PID Preset Assign] (PR2)</t>
        </is>
      </c>
      <c r="N593" s="69" t="inlineStr">
        <is>
          <t>[PID preset references] (PRI)
[PID preset references] (PRI)</t>
        </is>
      </c>
    </row>
    <row customFormat="1" r="594" s="60">
      <c r="A594" s="64" t="inlineStr">
        <is>
          <t>PR4</t>
        </is>
      </c>
      <c r="B594" s="65" t="inlineStr">
        <is>
          <t>4 PID Preset assignment</t>
        </is>
      </c>
      <c r="C594" s="65" t="inlineStr">
        <is>
          <t>16#2E86 = 11910</t>
        </is>
      </c>
      <c r="D594" s="65" t="inlineStr">
        <is>
          <t>16#2059/B</t>
        </is>
      </c>
      <c r="E594" s="65" t="inlineStr">
        <is>
          <t>16#9C/01/6F = 156/01/111</t>
        </is>
      </c>
      <c r="F594" s="67" t="inlineStr">
        <is>
          <t>PSLIN</t>
        </is>
      </c>
      <c r="G594" s="65" t="inlineStr">
        <is>
          <t>Configuration and settings</t>
        </is>
      </c>
      <c r="H594" s="65" t="inlineStr">
        <is>
          <t>R/WS</t>
        </is>
      </c>
      <c r="I594" s="65" t="inlineStr">
        <is>
          <t>WORD (Enumeration)</t>
        </is>
      </c>
      <c r="J594" s="65" t="inlineStr">
        <is>
          <t>-</t>
        </is>
      </c>
      <c r="K594" s="65" t="inlineStr">
        <is>
          <t>Refer to programming manual</t>
        </is>
      </c>
      <c r="L594" s="66" t="n"/>
      <c r="M594" s="65" t="inlineStr">
        <is>
          <t>[4 PID Preset Assign] (PR4)</t>
        </is>
      </c>
      <c r="N594" s="69" t="inlineStr">
        <is>
          <t>[PID preset references] (PRI)
[PID preset references] (PRI)</t>
        </is>
      </c>
    </row>
    <row customFormat="1" r="595" s="60">
      <c r="A595" s="64" t="inlineStr">
        <is>
          <t>RP2</t>
        </is>
      </c>
      <c r="B595" s="65" t="inlineStr">
        <is>
          <t>2nd PID preset reference</t>
        </is>
      </c>
      <c r="C595" s="65" t="inlineStr">
        <is>
          <t>16#2E91 = 11921</t>
        </is>
      </c>
      <c r="D595" s="65" t="inlineStr">
        <is>
          <t>16#2059/16</t>
        </is>
      </c>
      <c r="E595" s="65" t="inlineStr">
        <is>
          <t>16#9C/01/7A = 156/01/122</t>
        </is>
      </c>
      <c r="F595" s="66" t="n"/>
      <c r="G595" s="65" t="inlineStr">
        <is>
          <t>Configuration and settings</t>
        </is>
      </c>
      <c r="H595" s="65" t="inlineStr">
        <is>
          <t>R/W</t>
        </is>
      </c>
      <c r="I595" s="65" t="inlineStr">
        <is>
          <t>UINT (Unsigned16)</t>
        </is>
      </c>
      <c r="J595" s="65" t="inlineStr">
        <is>
          <t>Refer to programming manual</t>
        </is>
      </c>
      <c r="K595" s="65" t="inlineStr">
        <is>
          <t>300</t>
        </is>
      </c>
      <c r="L595" s="65" t="inlineStr">
        <is>
          <t>0 ... 32767</t>
        </is>
      </c>
      <c r="M595" s="65" t="inlineStr">
        <is>
          <t>[Ref PID Preset 2] (RP2)</t>
        </is>
      </c>
      <c r="N595" s="69" t="inlineStr">
        <is>
          <t>[Settings] (SET)
[PID preset references] (PRI)
[PID preset references] (PRI)</t>
        </is>
      </c>
    </row>
    <row customFormat="1" r="596" s="60">
      <c r="A596" s="64" t="inlineStr">
        <is>
          <t>RP3</t>
        </is>
      </c>
      <c r="B596" s="65" t="inlineStr">
        <is>
          <t>3rd PID preset reference</t>
        </is>
      </c>
      <c r="C596" s="65" t="inlineStr">
        <is>
          <t>16#2E92 = 11922</t>
        </is>
      </c>
      <c r="D596" s="65" t="inlineStr">
        <is>
          <t>16#2059/17</t>
        </is>
      </c>
      <c r="E596" s="65" t="inlineStr">
        <is>
          <t>16#9C/01/7B = 156/01/123</t>
        </is>
      </c>
      <c r="F596" s="66" t="n"/>
      <c r="G596" s="65" t="inlineStr">
        <is>
          <t>Configuration and settings</t>
        </is>
      </c>
      <c r="H596" s="65" t="inlineStr">
        <is>
          <t>R/W</t>
        </is>
      </c>
      <c r="I596" s="65" t="inlineStr">
        <is>
          <t>UINT (Unsigned16)</t>
        </is>
      </c>
      <c r="J596" s="65" t="inlineStr">
        <is>
          <t>Refer to programming manual</t>
        </is>
      </c>
      <c r="K596" s="65" t="inlineStr">
        <is>
          <t>600</t>
        </is>
      </c>
      <c r="L596" s="65" t="inlineStr">
        <is>
          <t>0 ... 32767</t>
        </is>
      </c>
      <c r="M596" s="65" t="inlineStr">
        <is>
          <t>[Ref PID Preset 3] (RP3)</t>
        </is>
      </c>
      <c r="N596" s="69" t="inlineStr">
        <is>
          <t>[Settings] (SET)
[PID preset references] (PRI)
[PID preset references] (PRI)</t>
        </is>
      </c>
    </row>
    <row customFormat="1" r="597" s="60">
      <c r="A597" s="64" t="inlineStr">
        <is>
          <t>RP4</t>
        </is>
      </c>
      <c r="B597" s="65" t="inlineStr">
        <is>
          <t>4th PID preset reference</t>
        </is>
      </c>
      <c r="C597" s="65" t="inlineStr">
        <is>
          <t>16#2E93 = 11923</t>
        </is>
      </c>
      <c r="D597" s="65" t="inlineStr">
        <is>
          <t>16#2059/18</t>
        </is>
      </c>
      <c r="E597" s="65" t="inlineStr">
        <is>
          <t>16#9C/01/7C = 156/01/124</t>
        </is>
      </c>
      <c r="F597" s="66" t="n"/>
      <c r="G597" s="65" t="inlineStr">
        <is>
          <t>Configuration and settings</t>
        </is>
      </c>
      <c r="H597" s="65" t="inlineStr">
        <is>
          <t>R/W</t>
        </is>
      </c>
      <c r="I597" s="65" t="inlineStr">
        <is>
          <t>UINT (Unsigned16)</t>
        </is>
      </c>
      <c r="J597" s="65" t="inlineStr">
        <is>
          <t>Refer to programming manual</t>
        </is>
      </c>
      <c r="K597" s="65" t="inlineStr">
        <is>
          <t>900</t>
        </is>
      </c>
      <c r="L597" s="65" t="inlineStr">
        <is>
          <t>0 ... 32767</t>
        </is>
      </c>
      <c r="M597" s="65" t="inlineStr">
        <is>
          <t>[Ref PID Preset 4] (RP4)</t>
        </is>
      </c>
      <c r="N597" s="69" t="inlineStr">
        <is>
          <t>[PID preset references] (PRI)
[PID preset references] (PRI)
[Settings] (SET)</t>
        </is>
      </c>
    </row>
    <row customFormat="1" r="598" s="60">
      <c r="A598" s="64" t="inlineStr">
        <is>
          <t>TLA</t>
        </is>
      </c>
      <c r="B598" s="65" t="inlineStr">
        <is>
          <t>Torque limit. activation</t>
        </is>
      </c>
      <c r="C598" s="65" t="inlineStr">
        <is>
          <t>16#23FA = 9210</t>
        </is>
      </c>
      <c r="D598" s="65" t="inlineStr">
        <is>
          <t>16#203E/B</t>
        </is>
      </c>
      <c r="E598" s="65" t="inlineStr">
        <is>
          <t>16#8F/01/0B = 143/01/11</t>
        </is>
      </c>
      <c r="F598" s="67" t="inlineStr">
        <is>
          <t>PSLIN</t>
        </is>
      </c>
      <c r="G598" s="65" t="inlineStr">
        <is>
          <t>Configuration and settings</t>
        </is>
      </c>
      <c r="H598" s="65" t="inlineStr">
        <is>
          <t>R/WS</t>
        </is>
      </c>
      <c r="I598" s="65" t="inlineStr">
        <is>
          <t>WORD (Enumeration)</t>
        </is>
      </c>
      <c r="J598" s="65" t="inlineStr">
        <is>
          <t>-</t>
        </is>
      </c>
      <c r="K598" s="65" t="inlineStr">
        <is>
          <t>Refer to programming manual</t>
        </is>
      </c>
      <c r="L598" s="66" t="n"/>
      <c r="M598" s="65" t="inlineStr">
        <is>
          <t>[Torque limit activ.] (TLA)</t>
        </is>
      </c>
      <c r="N598" s="69" t="inlineStr">
        <is>
          <t>[Torque limitation] (TOL)</t>
        </is>
      </c>
    </row>
    <row customFormat="1" r="599" s="60">
      <c r="A599" s="64" t="inlineStr">
        <is>
          <t>INTP</t>
        </is>
      </c>
      <c r="B599" s="65" t="inlineStr">
        <is>
          <t>Torque increment</t>
        </is>
      </c>
      <c r="C599" s="65" t="inlineStr">
        <is>
          <t>16#23FF = 9215</t>
        </is>
      </c>
      <c r="D599" s="65" t="inlineStr">
        <is>
          <t>16#203E/10</t>
        </is>
      </c>
      <c r="E599" s="65" t="inlineStr">
        <is>
          <t>16#8F/01/10 = 143/01/16</t>
        </is>
      </c>
      <c r="F599" s="67" t="inlineStr">
        <is>
          <t>INCPER</t>
        </is>
      </c>
      <c r="G599" s="65" t="inlineStr">
        <is>
          <t>Configuration and settings</t>
        </is>
      </c>
      <c r="H599" s="65" t="inlineStr">
        <is>
          <t>R/WS</t>
        </is>
      </c>
      <c r="I599" s="65" t="inlineStr">
        <is>
          <t>WORD (Enumeration)</t>
        </is>
      </c>
      <c r="J599" s="65" t="inlineStr">
        <is>
          <t>-</t>
        </is>
      </c>
      <c r="K599" s="65" t="inlineStr">
        <is>
          <t>[1%] 1</t>
        </is>
      </c>
      <c r="L599" s="66" t="n"/>
      <c r="M599" s="65" t="inlineStr">
        <is>
          <t>[Torque increment] (INTP)</t>
        </is>
      </c>
      <c r="N599" s="69" t="inlineStr">
        <is>
          <t>[Torque limitation] (TOL)</t>
        </is>
      </c>
    </row>
    <row customFormat="1" r="600" s="60">
      <c r="A600" s="64" t="inlineStr">
        <is>
          <t>TLIM</t>
        </is>
      </c>
      <c r="B600" s="65" t="inlineStr">
        <is>
          <t>Motoring torque limit</t>
        </is>
      </c>
      <c r="C600" s="65" t="inlineStr">
        <is>
          <t>16#23FB = 9211</t>
        </is>
      </c>
      <c r="D600" s="65" t="inlineStr">
        <is>
          <t>16#203E/C</t>
        </is>
      </c>
      <c r="E600" s="65" t="inlineStr">
        <is>
          <t>16#8F/01/0C = 143/01/12</t>
        </is>
      </c>
      <c r="F600" s="66" t="n"/>
      <c r="G600" s="65" t="inlineStr">
        <is>
          <t>Configuration and settings</t>
        </is>
      </c>
      <c r="H600" s="65" t="inlineStr">
        <is>
          <t>R/W</t>
        </is>
      </c>
      <c r="I600" s="65" t="inlineStr">
        <is>
          <t>UINT (Unsigned16)</t>
        </is>
      </c>
      <c r="J600" s="65" t="inlineStr">
        <is>
          <t>Refer to programming manual</t>
        </is>
      </c>
      <c r="K600" s="65" t="inlineStr">
        <is>
          <t>100</t>
        </is>
      </c>
      <c r="L600" s="65" t="inlineStr">
        <is>
          <t>0 ... 3000</t>
        </is>
      </c>
      <c r="M600" s="65" t="inlineStr">
        <is>
          <t>[Motor torque limit] (TLIM)</t>
        </is>
      </c>
      <c r="N600" s="69" t="inlineStr">
        <is>
          <t>[Torque limitation] (TOL)
[Settings] (SET)</t>
        </is>
      </c>
    </row>
    <row customFormat="1" r="601" s="60">
      <c r="A601" s="64" t="inlineStr">
        <is>
          <t>TLIG</t>
        </is>
      </c>
      <c r="B601" s="65" t="inlineStr">
        <is>
          <t>Generator torque limit</t>
        </is>
      </c>
      <c r="C601" s="65" t="inlineStr">
        <is>
          <t>16#23FC = 9212</t>
        </is>
      </c>
      <c r="D601" s="65" t="inlineStr">
        <is>
          <t>16#203E/D</t>
        </is>
      </c>
      <c r="E601" s="65" t="inlineStr">
        <is>
          <t>16#8F/01/0D = 143/01/13</t>
        </is>
      </c>
      <c r="F601" s="66" t="n"/>
      <c r="G601" s="65" t="inlineStr">
        <is>
          <t>Configuration and settings</t>
        </is>
      </c>
      <c r="H601" s="65" t="inlineStr">
        <is>
          <t>R/W</t>
        </is>
      </c>
      <c r="I601" s="65" t="inlineStr">
        <is>
          <t>UINT (Unsigned16)</t>
        </is>
      </c>
      <c r="J601" s="65" t="inlineStr">
        <is>
          <t>Refer to programming manual</t>
        </is>
      </c>
      <c r="K601" s="65" t="inlineStr">
        <is>
          <t>Refer to programming manual</t>
        </is>
      </c>
      <c r="L601" s="65" t="inlineStr">
        <is>
          <t>0 ... 3000</t>
        </is>
      </c>
      <c r="M601" s="65" t="inlineStr">
        <is>
          <t>[Gen. torque limit] (TLIG)</t>
        </is>
      </c>
      <c r="N601" s="69" t="inlineStr">
        <is>
          <t>[Torque limitation] (TOL)
[Settings] (SET)</t>
        </is>
      </c>
    </row>
    <row customFormat="1" r="602" s="60">
      <c r="A602" s="64" t="inlineStr">
        <is>
          <t>TAA</t>
        </is>
      </c>
      <c r="B602" s="65" t="inlineStr">
        <is>
          <t>Reference torque assignment</t>
        </is>
      </c>
      <c r="C602" s="65" t="inlineStr">
        <is>
          <t>16#23FE = 9214</t>
        </is>
      </c>
      <c r="D602" s="65" t="inlineStr">
        <is>
          <t>16#203E/F</t>
        </is>
      </c>
      <c r="E602" s="65" t="inlineStr">
        <is>
          <t>16#8F/01/0F = 143/01/15</t>
        </is>
      </c>
      <c r="F602" s="67" t="inlineStr">
        <is>
          <t>PSA</t>
        </is>
      </c>
      <c r="G602" s="65" t="inlineStr">
        <is>
          <t>Configuration and settings</t>
        </is>
      </c>
      <c r="H602" s="65" t="inlineStr">
        <is>
          <t>R/WS</t>
        </is>
      </c>
      <c r="I602" s="65" t="inlineStr">
        <is>
          <t>WORD (Enumeration)</t>
        </is>
      </c>
      <c r="J602" s="65" t="inlineStr">
        <is>
          <t>-</t>
        </is>
      </c>
      <c r="K602" s="65" t="inlineStr">
        <is>
          <t>[Not configured] NO</t>
        </is>
      </c>
      <c r="L602" s="66" t="n"/>
      <c r="M602" s="65" t="inlineStr">
        <is>
          <t>[Ref Torque Assign] (TAA)</t>
        </is>
      </c>
      <c r="N602" s="69" t="inlineStr">
        <is>
          <t>[Torque limitation] (TOL)</t>
        </is>
      </c>
    </row>
    <row customFormat="1" r="603" s="60">
      <c r="A603" s="64" t="inlineStr">
        <is>
          <t>TLC</t>
        </is>
      </c>
      <c r="B603" s="65" t="inlineStr">
        <is>
          <t>Torque analog limit. activ</t>
        </is>
      </c>
      <c r="C603" s="65" t="inlineStr">
        <is>
          <t>16#23FD = 9213</t>
        </is>
      </c>
      <c r="D603" s="65" t="inlineStr">
        <is>
          <t>16#203E/E</t>
        </is>
      </c>
      <c r="E603" s="65" t="inlineStr">
        <is>
          <t>16#8F/01/0E = 143/01/14</t>
        </is>
      </c>
      <c r="F603" s="67" t="inlineStr">
        <is>
          <t>PSLIN</t>
        </is>
      </c>
      <c r="G603" s="65" t="inlineStr">
        <is>
          <t>Configuration and settings</t>
        </is>
      </c>
      <c r="H603" s="65" t="inlineStr">
        <is>
          <t>R/WS</t>
        </is>
      </c>
      <c r="I603" s="65" t="inlineStr">
        <is>
          <t>WORD (Enumeration)</t>
        </is>
      </c>
      <c r="J603" s="65" t="inlineStr">
        <is>
          <t>-</t>
        </is>
      </c>
      <c r="K603" s="65" t="inlineStr">
        <is>
          <t>[Yes] YES</t>
        </is>
      </c>
      <c r="L603" s="66" t="n"/>
      <c r="M603" s="65" t="inlineStr">
        <is>
          <t>[Analog limit activ.] (TLC)</t>
        </is>
      </c>
      <c r="N603" s="69" t="inlineStr">
        <is>
          <t>[Torque limitation] (TOL)</t>
        </is>
      </c>
    </row>
    <row customFormat="1" r="604" s="60">
      <c r="A604" s="64" t="inlineStr">
        <is>
          <t>TSS</t>
        </is>
      </c>
      <c r="B604" s="65" t="inlineStr">
        <is>
          <t>Torque/Speed switching control mode</t>
        </is>
      </c>
      <c r="C604" s="65" t="inlineStr">
        <is>
          <t>16#2404 = 9220</t>
        </is>
      </c>
      <c r="D604" s="65" t="inlineStr">
        <is>
          <t>16#203E/15</t>
        </is>
      </c>
      <c r="E604" s="65" t="inlineStr">
        <is>
          <t>16#8F/01/15 = 143/01/21</t>
        </is>
      </c>
      <c r="F604" s="67" t="inlineStr">
        <is>
          <t>PSLIN</t>
        </is>
      </c>
      <c r="G604" s="65" t="inlineStr">
        <is>
          <t>Configuration and settings</t>
        </is>
      </c>
      <c r="H604" s="65" t="inlineStr">
        <is>
          <t>R/WS</t>
        </is>
      </c>
      <c r="I604" s="65" t="inlineStr">
        <is>
          <t>WORD (Enumeration)</t>
        </is>
      </c>
      <c r="J604" s="65" t="inlineStr">
        <is>
          <t>-</t>
        </is>
      </c>
      <c r="K604" s="65" t="inlineStr">
        <is>
          <t>Refer to programming manual</t>
        </is>
      </c>
      <c r="L604" s="66" t="n"/>
      <c r="M604" s="65" t="inlineStr">
        <is>
          <t>[Trq/spd switching] (TSS)</t>
        </is>
      </c>
      <c r="N604" s="69" t="inlineStr">
        <is>
          <t>[Torque control] (TOR)</t>
        </is>
      </c>
    </row>
    <row customFormat="1" r="605" s="60">
      <c r="A605" s="64" t="inlineStr">
        <is>
          <t>TR1</t>
        </is>
      </c>
      <c r="B605" s="65" t="inlineStr">
        <is>
          <t>Channel for torque reference</t>
        </is>
      </c>
      <c r="C605" s="65" t="inlineStr">
        <is>
          <t>16#2405 = 9221</t>
        </is>
      </c>
      <c r="D605" s="65" t="inlineStr">
        <is>
          <t>16#203E/16</t>
        </is>
      </c>
      <c r="E605" s="65" t="inlineStr">
        <is>
          <t>16#8F/01/16 = 143/01/22</t>
        </is>
      </c>
      <c r="F605" s="67" t="inlineStr">
        <is>
          <t>PSA</t>
        </is>
      </c>
      <c r="G605" s="65" t="inlineStr">
        <is>
          <t>Configuration and settings</t>
        </is>
      </c>
      <c r="H605" s="65" t="inlineStr">
        <is>
          <t>R/WS</t>
        </is>
      </c>
      <c r="I605" s="65" t="inlineStr">
        <is>
          <t>WORD (Enumeration)</t>
        </is>
      </c>
      <c r="J605" s="65" t="inlineStr">
        <is>
          <t>-</t>
        </is>
      </c>
      <c r="K605" s="65" t="inlineStr">
        <is>
          <t>Refer to programming manual</t>
        </is>
      </c>
      <c r="L605" s="66" t="n"/>
      <c r="M605" s="65" t="inlineStr">
        <is>
          <t>[Torque ref. channel] (TR1)</t>
        </is>
      </c>
      <c r="N605" s="69" t="inlineStr">
        <is>
          <t>[Torque control] (TOR)</t>
        </is>
      </c>
    </row>
    <row customFormat="1" r="606" s="60">
      <c r="A606" s="64" t="inlineStr">
        <is>
          <t>TSD</t>
        </is>
      </c>
      <c r="B606" s="65" t="inlineStr">
        <is>
          <t>Torque reference sign switching</t>
        </is>
      </c>
      <c r="C606" s="65" t="inlineStr">
        <is>
          <t>16#2406 = 9222</t>
        </is>
      </c>
      <c r="D606" s="65" t="inlineStr">
        <is>
          <t>16#203E/17</t>
        </is>
      </c>
      <c r="E606" s="65" t="inlineStr">
        <is>
          <t>16#8F/01/17 = 143/01/23</t>
        </is>
      </c>
      <c r="F606" s="67" t="inlineStr">
        <is>
          <t>PSLIN</t>
        </is>
      </c>
      <c r="G606" s="65" t="inlineStr">
        <is>
          <t>Configuration and settings</t>
        </is>
      </c>
      <c r="H606" s="65" t="inlineStr">
        <is>
          <t>R/WS</t>
        </is>
      </c>
      <c r="I606" s="65" t="inlineStr">
        <is>
          <t>WORD (Enumeration)</t>
        </is>
      </c>
      <c r="J606" s="65" t="inlineStr">
        <is>
          <t>-</t>
        </is>
      </c>
      <c r="K606" s="65" t="inlineStr">
        <is>
          <t>[Not assigned] NO</t>
        </is>
      </c>
      <c r="L606" s="66" t="n"/>
      <c r="M606" s="65" t="inlineStr">
        <is>
          <t>[Torque ref. sign] (TSD)</t>
        </is>
      </c>
      <c r="N606" s="69" t="inlineStr">
        <is>
          <t>[Torque control] (TOR)
[M/S Torque Control] (MSQ)</t>
        </is>
      </c>
    </row>
    <row customFormat="1" r="607" s="60">
      <c r="A607" s="64" t="inlineStr">
        <is>
          <t>DBN</t>
        </is>
      </c>
      <c r="B607" s="65" t="inlineStr">
        <is>
          <t>Torque regulation negative deadband</t>
        </is>
      </c>
      <c r="C607" s="65" t="inlineStr">
        <is>
          <t>16#2407 = 9223</t>
        </is>
      </c>
      <c r="D607" s="65" t="inlineStr">
        <is>
          <t>16#203E/18</t>
        </is>
      </c>
      <c r="E607" s="65" t="inlineStr">
        <is>
          <t>16#8F/01/18 = 143/01/24</t>
        </is>
      </c>
      <c r="F607" s="66" t="n"/>
      <c r="G607" s="65" t="inlineStr">
        <is>
          <t>Configuration and settings</t>
        </is>
      </c>
      <c r="H607" s="65" t="inlineStr">
        <is>
          <t>R/W</t>
        </is>
      </c>
      <c r="I607" s="65" t="inlineStr">
        <is>
          <t>UINT (Unsigned16)</t>
        </is>
      </c>
      <c r="J607" s="65" t="inlineStr">
        <is>
          <t>0.1 Hz</t>
        </is>
      </c>
      <c r="K607" s="65" t="inlineStr">
        <is>
          <t>10.0 Hz</t>
        </is>
      </c>
      <c r="L607" s="65" t="inlineStr">
        <is>
          <t>0.0 Hz ... 2000.0 Hz</t>
        </is>
      </c>
      <c r="M607" s="65" t="inlineStr">
        <is>
          <t>[Negative deadband] (DBN)</t>
        </is>
      </c>
      <c r="N607" s="69" t="inlineStr">
        <is>
          <t>[Torque control] (TOR)
[M/S Torque Control] (MSQ)</t>
        </is>
      </c>
    </row>
    <row customFormat="1" r="608" s="60">
      <c r="A608" s="64" t="inlineStr">
        <is>
          <t>DBP</t>
        </is>
      </c>
      <c r="B608" s="65" t="inlineStr">
        <is>
          <t>Torque regulation positive deadband</t>
        </is>
      </c>
      <c r="C608" s="65" t="inlineStr">
        <is>
          <t>16#2408 = 9224</t>
        </is>
      </c>
      <c r="D608" s="65" t="inlineStr">
        <is>
          <t>16#203E/19</t>
        </is>
      </c>
      <c r="E608" s="65" t="inlineStr">
        <is>
          <t>16#8F/01/19 = 143/01/25</t>
        </is>
      </c>
      <c r="F608" s="66" t="n"/>
      <c r="G608" s="65" t="inlineStr">
        <is>
          <t>Configuration and settings</t>
        </is>
      </c>
      <c r="H608" s="65" t="inlineStr">
        <is>
          <t>R/W</t>
        </is>
      </c>
      <c r="I608" s="65" t="inlineStr">
        <is>
          <t>UINT (Unsigned16)</t>
        </is>
      </c>
      <c r="J608" s="65" t="inlineStr">
        <is>
          <t>0.1 Hz</t>
        </is>
      </c>
      <c r="K608" s="65" t="inlineStr">
        <is>
          <t>10.0 Hz</t>
        </is>
      </c>
      <c r="L608" s="65" t="inlineStr">
        <is>
          <t>0.0 Hz ... 2000.0 Hz</t>
        </is>
      </c>
      <c r="M608" s="65" t="inlineStr">
        <is>
          <t>[Positive deadband] (DBP)</t>
        </is>
      </c>
      <c r="N608" s="69" t="inlineStr">
        <is>
          <t>[Torque control] (TOR)
[M/S Torque Control] (MSQ)</t>
        </is>
      </c>
    </row>
    <row customFormat="1" r="609" s="60">
      <c r="A609" s="64" t="inlineStr">
        <is>
          <t>TRT</t>
        </is>
      </c>
      <c r="B609" s="65" t="inlineStr">
        <is>
          <t>Torque ratio</t>
        </is>
      </c>
      <c r="C609" s="65" t="inlineStr">
        <is>
          <t>16#2409 = 9225</t>
        </is>
      </c>
      <c r="D609" s="65" t="inlineStr">
        <is>
          <t>16#203E/1A</t>
        </is>
      </c>
      <c r="E609" s="65" t="inlineStr">
        <is>
          <t>16#8F/01/1A = 143/01/26</t>
        </is>
      </c>
      <c r="F609" s="66" t="n"/>
      <c r="G609" s="65" t="inlineStr">
        <is>
          <t>Configuration and settings</t>
        </is>
      </c>
      <c r="H609" s="65" t="inlineStr">
        <is>
          <t>R/W</t>
        </is>
      </c>
      <c r="I609" s="65" t="inlineStr">
        <is>
          <t>UINT (Unsigned16)</t>
        </is>
      </c>
      <c r="J609" s="65" t="inlineStr">
        <is>
          <t>0.1 %</t>
        </is>
      </c>
      <c r="K609" s="65" t="inlineStr">
        <is>
          <t>100.0 %</t>
        </is>
      </c>
      <c r="L609" s="65" t="inlineStr">
        <is>
          <t>0.0 % ... 1000.0 %</t>
        </is>
      </c>
      <c r="M609" s="65" t="inlineStr">
        <is>
          <t>[Torque ratio] (TRT)</t>
        </is>
      </c>
      <c r="N609" s="69" t="inlineStr">
        <is>
          <t>[Torque control] (TOR)
[Settings] (SET)
[M/S Torque Control] (MSQ)</t>
        </is>
      </c>
    </row>
    <row customFormat="1" r="610" s="60">
      <c r="A610" s="64" t="inlineStr">
        <is>
          <t>TRP</t>
        </is>
      </c>
      <c r="B610" s="65" t="inlineStr">
        <is>
          <t>Torque ramp time</t>
        </is>
      </c>
      <c r="C610" s="65" t="inlineStr">
        <is>
          <t>16#240A = 9226</t>
        </is>
      </c>
      <c r="D610" s="65" t="inlineStr">
        <is>
          <t>16#203E/1B</t>
        </is>
      </c>
      <c r="E610" s="65" t="inlineStr">
        <is>
          <t>16#8F/01/1B = 143/01/27</t>
        </is>
      </c>
      <c r="F610" s="66" t="n"/>
      <c r="G610" s="65" t="inlineStr">
        <is>
          <t>Configuration and settings</t>
        </is>
      </c>
      <c r="H610" s="65" t="inlineStr">
        <is>
          <t>R/W</t>
        </is>
      </c>
      <c r="I610" s="65" t="inlineStr">
        <is>
          <t>UINT (Unsigned16)</t>
        </is>
      </c>
      <c r="J610" s="65" t="inlineStr">
        <is>
          <t>0.01 s</t>
        </is>
      </c>
      <c r="K610" s="65" t="inlineStr">
        <is>
          <t>3.00 s</t>
        </is>
      </c>
      <c r="L610" s="65" t="inlineStr">
        <is>
          <t>0.00 s ... 99.99 s</t>
        </is>
      </c>
      <c r="M610" s="65" t="inlineStr">
        <is>
          <t>[Torque ramp time] (TRP)</t>
        </is>
      </c>
      <c r="N610" s="69" t="inlineStr">
        <is>
          <t>[Torque control] (TOR)
[M/S Torque Control] (MSQ)</t>
        </is>
      </c>
    </row>
    <row customFormat="1" r="611" s="60">
      <c r="A611" s="64" t="inlineStr">
        <is>
          <t>TST</t>
        </is>
      </c>
      <c r="B611" s="65" t="inlineStr">
        <is>
          <t>Torque control stop type</t>
        </is>
      </c>
      <c r="C611" s="65" t="inlineStr">
        <is>
          <t>16#240B = 9227</t>
        </is>
      </c>
      <c r="D611" s="65" t="inlineStr">
        <is>
          <t>16#203E/1C</t>
        </is>
      </c>
      <c r="E611" s="65" t="inlineStr">
        <is>
          <t>16#8F/01/1C = 143/01/28</t>
        </is>
      </c>
      <c r="F611" s="67" t="inlineStr">
        <is>
          <t>TST</t>
        </is>
      </c>
      <c r="G611" s="65" t="inlineStr">
        <is>
          <t>Configuration and settings</t>
        </is>
      </c>
      <c r="H611" s="65" t="inlineStr">
        <is>
          <t>R/WS</t>
        </is>
      </c>
      <c r="I611" s="65" t="inlineStr">
        <is>
          <t>WORD (Enumeration)</t>
        </is>
      </c>
      <c r="J611" s="65" t="inlineStr">
        <is>
          <t>-</t>
        </is>
      </c>
      <c r="K611" s="65" t="inlineStr">
        <is>
          <t>[Freewheel stop] NST</t>
        </is>
      </c>
      <c r="L611" s="66" t="n"/>
      <c r="M611" s="65" t="inlineStr">
        <is>
          <t>[Torque control stop] (TST)</t>
        </is>
      </c>
      <c r="N611" s="69" t="inlineStr">
        <is>
          <t>[Torque control] (TOR)
[M/S Torque Control] (MSQ)</t>
        </is>
      </c>
    </row>
    <row customFormat="1" r="612" s="60">
      <c r="A612" s="64" t="inlineStr">
        <is>
          <t>TOB</t>
        </is>
      </c>
      <c r="B612" s="65" t="inlineStr">
        <is>
          <t>Response to torque control error</t>
        </is>
      </c>
      <c r="C612" s="65" t="inlineStr">
        <is>
          <t>16#240C = 9228</t>
        </is>
      </c>
      <c r="D612" s="65" t="inlineStr">
        <is>
          <t>16#203E/1D</t>
        </is>
      </c>
      <c r="E612" s="65" t="inlineStr">
        <is>
          <t>16#8F/01/1D = 143/01/29</t>
        </is>
      </c>
      <c r="F612" s="67" t="inlineStr">
        <is>
          <t>TOB</t>
        </is>
      </c>
      <c r="G612" s="65" t="inlineStr">
        <is>
          <t>Configuration and settings</t>
        </is>
      </c>
      <c r="H612" s="65" t="inlineStr">
        <is>
          <t>R/WS</t>
        </is>
      </c>
      <c r="I612" s="65" t="inlineStr">
        <is>
          <t>WORD (Enumeration)</t>
        </is>
      </c>
      <c r="J612" s="65" t="inlineStr">
        <is>
          <t>-</t>
        </is>
      </c>
      <c r="K612" s="65" t="inlineStr">
        <is>
          <t>[Warning] ALRM</t>
        </is>
      </c>
      <c r="L612" s="66" t="n"/>
      <c r="M612" s="65" t="inlineStr">
        <is>
          <t>[Torque Ctrl ErrorResp] (TOB)</t>
        </is>
      </c>
      <c r="N612" s="69" t="inlineStr">
        <is>
          <t>[Torque control] (TOR)
[M/S Torque Control] (MSQ)</t>
        </is>
      </c>
    </row>
    <row customFormat="1" r="613" s="60">
      <c r="A613" s="64" t="inlineStr">
        <is>
          <t>RTO</t>
        </is>
      </c>
      <c r="B613" s="65" t="inlineStr">
        <is>
          <t>Torque control time out</t>
        </is>
      </c>
      <c r="C613" s="65" t="inlineStr">
        <is>
          <t>16#240D = 9229</t>
        </is>
      </c>
      <c r="D613" s="65" t="inlineStr">
        <is>
          <t>16#203E/1E</t>
        </is>
      </c>
      <c r="E613" s="65" t="inlineStr">
        <is>
          <t>16#8F/01/1E = 143/01/30</t>
        </is>
      </c>
      <c r="F613" s="66" t="n"/>
      <c r="G613" s="65" t="inlineStr">
        <is>
          <t>Configuration and settings</t>
        </is>
      </c>
      <c r="H613" s="65" t="inlineStr">
        <is>
          <t>R/WS</t>
        </is>
      </c>
      <c r="I613" s="65" t="inlineStr">
        <is>
          <t>UINT (Unsigned16)</t>
        </is>
      </c>
      <c r="J613" s="65" t="inlineStr">
        <is>
          <t>0.1 s</t>
        </is>
      </c>
      <c r="K613" s="65" t="inlineStr">
        <is>
          <t>60.0 s</t>
        </is>
      </c>
      <c r="L613" s="65" t="inlineStr">
        <is>
          <t>0.0 s ... 999.9 s</t>
        </is>
      </c>
      <c r="M613" s="65" t="inlineStr">
        <is>
          <t>[Torque ctrl time out] (RTO)</t>
        </is>
      </c>
      <c r="N613" s="69" t="inlineStr">
        <is>
          <t>[Torque control] (TOR)
[M/S Torque Control] (MSQ)</t>
        </is>
      </c>
    </row>
    <row customFormat="1" r="614" s="60">
      <c r="A614" s="64" t="inlineStr">
        <is>
          <t>SPT</t>
        </is>
      </c>
      <c r="B614" s="65" t="inlineStr">
        <is>
          <t>Spin time</t>
        </is>
      </c>
      <c r="C614" s="65" t="inlineStr">
        <is>
          <t>16#240E = 9230</t>
        </is>
      </c>
      <c r="D614" s="65" t="inlineStr">
        <is>
          <t>16#203E/1F</t>
        </is>
      </c>
      <c r="E614" s="65" t="inlineStr">
        <is>
          <t>16#8F/01/1F = 143/01/31</t>
        </is>
      </c>
      <c r="F614" s="66" t="n"/>
      <c r="G614" s="65" t="inlineStr">
        <is>
          <t>Configuration and settings</t>
        </is>
      </c>
      <c r="H614" s="65" t="inlineStr">
        <is>
          <t>R/W</t>
        </is>
      </c>
      <c r="I614" s="65" t="inlineStr">
        <is>
          <t>UINT (Unsigned16)</t>
        </is>
      </c>
      <c r="J614" s="65" t="inlineStr">
        <is>
          <t>0.1 s</t>
        </is>
      </c>
      <c r="K614" s="65" t="inlineStr">
        <is>
          <t>1.0 s</t>
        </is>
      </c>
      <c r="L614" s="65" t="inlineStr">
        <is>
          <t>0.0 s ... 3600.0 s</t>
        </is>
      </c>
      <c r="M614" s="65" t="inlineStr">
        <is>
          <t>[Spin time] (SPT)</t>
        </is>
      </c>
      <c r="N614" s="69" t="inlineStr">
        <is>
          <t>[Torque control] (TOR)
[M/S Torque Control] (MSQ)</t>
        </is>
      </c>
    </row>
    <row customFormat="1" r="615" s="60">
      <c r="A615" s="64" t="inlineStr">
        <is>
          <t>TQR</t>
        </is>
      </c>
      <c r="B615" s="65" t="inlineStr">
        <is>
          <t>Torque ratio assignment</t>
        </is>
      </c>
      <c r="C615" s="65" t="inlineStr">
        <is>
          <t>16#2411 = 9233</t>
        </is>
      </c>
      <c r="D615" s="65" t="inlineStr">
        <is>
          <t>16#203E/22</t>
        </is>
      </c>
      <c r="E615" s="65" t="inlineStr">
        <is>
          <t>16#8F/01/22 = 143/01/34</t>
        </is>
      </c>
      <c r="F615" s="67" t="inlineStr">
        <is>
          <t>PSA</t>
        </is>
      </c>
      <c r="G615" s="65" t="inlineStr">
        <is>
          <t>Configuration and settings</t>
        </is>
      </c>
      <c r="H615" s="65" t="inlineStr">
        <is>
          <t>R/WS</t>
        </is>
      </c>
      <c r="I615" s="65" t="inlineStr">
        <is>
          <t>WORD (Enumeration)</t>
        </is>
      </c>
      <c r="J615" s="65" t="inlineStr">
        <is>
          <t>-</t>
        </is>
      </c>
      <c r="K615" s="65" t="inlineStr">
        <is>
          <t>[Not configured] NO</t>
        </is>
      </c>
      <c r="L615" s="66" t="n"/>
      <c r="M615" s="65" t="inlineStr">
        <is>
          <t>[Torque Ratio Assign] (TQR)</t>
        </is>
      </c>
      <c r="N615" s="69" t="inlineStr">
        <is>
          <t>[Torque control] (TOR)</t>
        </is>
      </c>
    </row>
    <row customFormat="1" r="616" s="60">
      <c r="A616" s="64" t="inlineStr">
        <is>
          <t>TQO</t>
        </is>
      </c>
      <c r="B616" s="65" t="inlineStr">
        <is>
          <t>Torque offset assignment</t>
        </is>
      </c>
      <c r="C616" s="65" t="inlineStr">
        <is>
          <t>16#2413 = 9235</t>
        </is>
      </c>
      <c r="D616" s="65" t="inlineStr">
        <is>
          <t>16#203E/24</t>
        </is>
      </c>
      <c r="E616" s="65" t="inlineStr">
        <is>
          <t>16#8F/01/24 = 143/01/36</t>
        </is>
      </c>
      <c r="F616" s="67" t="inlineStr">
        <is>
          <t>PSA</t>
        </is>
      </c>
      <c r="G616" s="65" t="inlineStr">
        <is>
          <t>Configuration and settings</t>
        </is>
      </c>
      <c r="H616" s="65" t="inlineStr">
        <is>
          <t>R/WS</t>
        </is>
      </c>
      <c r="I616" s="65" t="inlineStr">
        <is>
          <t>WORD (Enumeration)</t>
        </is>
      </c>
      <c r="J616" s="65" t="inlineStr">
        <is>
          <t>-</t>
        </is>
      </c>
      <c r="K616" s="65" t="inlineStr">
        <is>
          <t>[Not configured] NO</t>
        </is>
      </c>
      <c r="L616" s="66" t="n"/>
      <c r="M616" s="65" t="inlineStr">
        <is>
          <t>[Torque Offset Assign] (TQO)</t>
        </is>
      </c>
      <c r="N616" s="69" t="inlineStr">
        <is>
          <t>[Torque control] (TOR)</t>
        </is>
      </c>
    </row>
    <row customFormat="1" r="617" s="60">
      <c r="A617" s="64" t="inlineStr">
        <is>
          <t>TRI</t>
        </is>
      </c>
      <c r="B617" s="65" t="inlineStr">
        <is>
          <t>Torque reference assignment</t>
        </is>
      </c>
      <c r="C617" s="65" t="inlineStr">
        <is>
          <t>16#2416 = 9238</t>
        </is>
      </c>
      <c r="D617" s="65" t="inlineStr">
        <is>
          <t>16#203E/27</t>
        </is>
      </c>
      <c r="E617" s="65" t="inlineStr">
        <is>
          <t>16#8F/01/27 = 143/01/39</t>
        </is>
      </c>
      <c r="F617" s="67" t="inlineStr">
        <is>
          <t>PSLIN</t>
        </is>
      </c>
      <c r="G617" s="65" t="inlineStr">
        <is>
          <t>Configuration and settings</t>
        </is>
      </c>
      <c r="H617" s="65" t="inlineStr">
        <is>
          <t>R/WS</t>
        </is>
      </c>
      <c r="I617" s="65" t="inlineStr">
        <is>
          <t>WORD (Enumeration)</t>
        </is>
      </c>
      <c r="J617" s="65" t="inlineStr">
        <is>
          <t>-</t>
        </is>
      </c>
      <c r="K617" s="65" t="inlineStr">
        <is>
          <t>[Torque reference channel] TR1</t>
        </is>
      </c>
      <c r="L617" s="66" t="n"/>
      <c r="M617" s="65" t="inlineStr">
        <is>
          <t>[Torque Ref Assign] (TRI)</t>
        </is>
      </c>
      <c r="N617" s="69" t="inlineStr">
        <is>
          <t>[Torque control] (TOR)</t>
        </is>
      </c>
    </row>
    <row customFormat="1" r="618" s="60">
      <c r="A618" s="64" t="inlineStr">
        <is>
          <t>TR2</t>
        </is>
      </c>
      <c r="B618" s="65" t="inlineStr">
        <is>
          <t>Torque reference 2 channel</t>
        </is>
      </c>
      <c r="C618" s="65" t="inlineStr">
        <is>
          <t>16#2417 = 9239</t>
        </is>
      </c>
      <c r="D618" s="65" t="inlineStr">
        <is>
          <t>16#203E/28</t>
        </is>
      </c>
      <c r="E618" s="65" t="inlineStr">
        <is>
          <t>16#8F/01/28 = 143/01/40</t>
        </is>
      </c>
      <c r="F618" s="67" t="inlineStr">
        <is>
          <t>PSA</t>
        </is>
      </c>
      <c r="G618" s="65" t="inlineStr">
        <is>
          <t>Configuration and settings</t>
        </is>
      </c>
      <c r="H618" s="65" t="inlineStr">
        <is>
          <t>R/WS</t>
        </is>
      </c>
      <c r="I618" s="65" t="inlineStr">
        <is>
          <t>WORD (Enumeration)</t>
        </is>
      </c>
      <c r="J618" s="65" t="inlineStr">
        <is>
          <t>-</t>
        </is>
      </c>
      <c r="K618" s="65" t="inlineStr">
        <is>
          <t>Refer to programming manual</t>
        </is>
      </c>
      <c r="L618" s="66" t="n"/>
      <c r="M618" s="65" t="inlineStr">
        <is>
          <t>[Torque Ref 2 Channel] (TR2)</t>
        </is>
      </c>
      <c r="N618" s="69" t="inlineStr">
        <is>
          <t>[Torque control] (TOR)</t>
        </is>
      </c>
    </row>
    <row customFormat="1" r="619" s="60">
      <c r="A619" s="64" t="inlineStr">
        <is>
          <t>LC2</t>
        </is>
      </c>
      <c r="B619" s="65" t="inlineStr">
        <is>
          <t>Current Limitation 2</t>
        </is>
      </c>
      <c r="C619" s="65" t="inlineStr">
        <is>
          <t>16#23F2 = 9202</t>
        </is>
      </c>
      <c r="D619" s="65" t="inlineStr">
        <is>
          <t>16#203E/3</t>
        </is>
      </c>
      <c r="E619" s="65" t="inlineStr">
        <is>
          <t>16#8F/01/03 = 143/01/03</t>
        </is>
      </c>
      <c r="F619" s="67" t="inlineStr">
        <is>
          <t>PSLIN</t>
        </is>
      </c>
      <c r="G619" s="65" t="inlineStr">
        <is>
          <t>Configuration and settings</t>
        </is>
      </c>
      <c r="H619" s="65" t="inlineStr">
        <is>
          <t>R/WS</t>
        </is>
      </c>
      <c r="I619" s="65" t="inlineStr">
        <is>
          <t>WORD (Enumeration)</t>
        </is>
      </c>
      <c r="J619" s="65" t="inlineStr">
        <is>
          <t>-</t>
        </is>
      </c>
      <c r="K619" s="65" t="inlineStr">
        <is>
          <t>[Not assigned] NO</t>
        </is>
      </c>
      <c r="L619" s="66" t="n"/>
      <c r="M619" s="65" t="inlineStr">
        <is>
          <t>[Current Limitation2] (LC2)</t>
        </is>
      </c>
      <c r="N619" s="69" t="inlineStr">
        <is>
          <t>[2nd current limit.] (CLI)</t>
        </is>
      </c>
    </row>
    <row customFormat="1" r="620" s="60">
      <c r="A620" s="64" t="inlineStr">
        <is>
          <t>CL2</t>
        </is>
      </c>
      <c r="B620" s="65" t="inlineStr">
        <is>
          <t>Current limitation 2 value</t>
        </is>
      </c>
      <c r="C620" s="65" t="inlineStr">
        <is>
          <t>16#23F3 = 9203</t>
        </is>
      </c>
      <c r="D620" s="65" t="inlineStr">
        <is>
          <t>16#203E/4</t>
        </is>
      </c>
      <c r="E620" s="65" t="inlineStr">
        <is>
          <t>16#8F/01/04 = 143/01/04</t>
        </is>
      </c>
      <c r="F620" s="66" t="n"/>
      <c r="G620" s="65" t="inlineStr">
        <is>
          <t>Configuration and settings</t>
        </is>
      </c>
      <c r="H620" s="65" t="inlineStr">
        <is>
          <t>R/W</t>
        </is>
      </c>
      <c r="I620" s="65" t="inlineStr">
        <is>
          <t>UINT (Unsigned16)</t>
        </is>
      </c>
      <c r="J620" s="65" t="inlineStr">
        <is>
          <t>Refer to programming manual</t>
        </is>
      </c>
      <c r="K620" s="65" t="inlineStr">
        <is>
          <t>Refer to programming manual</t>
        </is>
      </c>
      <c r="L620" s="65" t="inlineStr">
        <is>
          <t>0 ... 65535</t>
        </is>
      </c>
      <c r="M620" s="65" t="inlineStr">
        <is>
          <t>[Current Limit2 Value] (CL2)</t>
        </is>
      </c>
      <c r="N620" s="69" t="inlineStr">
        <is>
          <t>[2nd current limit.] (CLI)
[Settings] (SET)</t>
        </is>
      </c>
    </row>
    <row customFormat="1" r="621" s="60">
      <c r="A621" s="64" t="inlineStr">
        <is>
          <t>LC2F</t>
        </is>
      </c>
      <c r="B621" s="65" t="inlineStr">
        <is>
          <t>Current Limitation 2 threshold</t>
        </is>
      </c>
      <c r="C621" s="65" t="inlineStr">
        <is>
          <t>16#23F5 = 9205</t>
        </is>
      </c>
      <c r="D621" s="65" t="inlineStr">
        <is>
          <t>16#203E/6</t>
        </is>
      </c>
      <c r="E621" s="65" t="inlineStr">
        <is>
          <t>16#8F/01/06 = 143/01/06</t>
        </is>
      </c>
      <c r="F621" s="66" t="n"/>
      <c r="G621" s="65" t="inlineStr">
        <is>
          <t>Configuration and settings</t>
        </is>
      </c>
      <c r="H621" s="65" t="inlineStr">
        <is>
          <t>R/W</t>
        </is>
      </c>
      <c r="I621" s="65" t="inlineStr">
        <is>
          <t>UINT (Unsigned16)</t>
        </is>
      </c>
      <c r="J621" s="65" t="inlineStr">
        <is>
          <t>0.1 Hz</t>
        </is>
      </c>
      <c r="K621" s="65" t="inlineStr">
        <is>
          <t>0.0 Hz</t>
        </is>
      </c>
      <c r="L621" s="65" t="inlineStr">
        <is>
          <t>0.0 Hz ... 300.0 Hz</t>
        </is>
      </c>
      <c r="M621" s="65" t="inlineStr">
        <is>
          <t>[Current Limitation2 Thd] (LC2F)</t>
        </is>
      </c>
      <c r="N621" s="69" t="inlineStr">
        <is>
          <t>[2nd current limit.] (CLI)</t>
        </is>
      </c>
    </row>
    <row customFormat="1" r="622" s="60">
      <c r="A622" s="64" t="inlineStr">
        <is>
          <t>TASU</t>
        </is>
      </c>
      <c r="B622" s="65" t="inlineStr">
        <is>
          <t>Reference torque switch assignment</t>
        </is>
      </c>
      <c r="C622" s="65" t="inlineStr">
        <is>
          <t>16#23F8 = 9208</t>
        </is>
      </c>
      <c r="D622" s="65" t="inlineStr">
        <is>
          <t>16#203E/9</t>
        </is>
      </c>
      <c r="E622" s="65" t="inlineStr">
        <is>
          <t>16#8F/01/09 = 143/01/09</t>
        </is>
      </c>
      <c r="F622" s="67" t="inlineStr">
        <is>
          <t>PSLIN</t>
        </is>
      </c>
      <c r="G622" s="65" t="inlineStr">
        <is>
          <t>Configuration and settings</t>
        </is>
      </c>
      <c r="H622" s="65" t="inlineStr">
        <is>
          <t>R/WS</t>
        </is>
      </c>
      <c r="I622" s="65" t="inlineStr">
        <is>
          <t>WORD (Enumeration)</t>
        </is>
      </c>
      <c r="J622" s="65" t="inlineStr">
        <is>
          <t>-</t>
        </is>
      </c>
      <c r="K622" s="65" t="inlineStr">
        <is>
          <t>[Not assigned] NO</t>
        </is>
      </c>
      <c r="L622" s="66" t="n"/>
      <c r="M622" s="65" t="inlineStr">
        <is>
          <t>[Ref Torque Switch Assign] (TASU)</t>
        </is>
      </c>
      <c r="N622" s="69" t="inlineStr">
        <is>
          <t>[Torque limitation] (TOL)</t>
        </is>
      </c>
    </row>
    <row customFormat="1" r="623" s="60">
      <c r="A623" s="64" t="inlineStr">
        <is>
          <t>TAA2</t>
        </is>
      </c>
      <c r="B623" s="65" t="inlineStr">
        <is>
          <t>Reference torque 2 assignment</t>
        </is>
      </c>
      <c r="C623" s="65" t="inlineStr">
        <is>
          <t>16#23F9 = 9209</t>
        </is>
      </c>
      <c r="D623" s="65" t="inlineStr">
        <is>
          <t>16#203E/A</t>
        </is>
      </c>
      <c r="E623" s="65" t="inlineStr">
        <is>
          <t>16#8F/01/0A = 143/01/10</t>
        </is>
      </c>
      <c r="F623" s="67" t="inlineStr">
        <is>
          <t>PSA</t>
        </is>
      </c>
      <c r="G623" s="65" t="inlineStr">
        <is>
          <t>Configuration and settings</t>
        </is>
      </c>
      <c r="H623" s="65" t="inlineStr">
        <is>
          <t>R/WS</t>
        </is>
      </c>
      <c r="I623" s="65" t="inlineStr">
        <is>
          <t>WORD (Enumeration)</t>
        </is>
      </c>
      <c r="J623" s="65" t="inlineStr">
        <is>
          <t>-</t>
        </is>
      </c>
      <c r="K623" s="65" t="inlineStr">
        <is>
          <t>[Not configured] NO</t>
        </is>
      </c>
      <c r="L623" s="66" t="n"/>
      <c r="M623" s="65" t="inlineStr">
        <is>
          <t>[Ref Torque 2 Assign] (TAA2)</t>
        </is>
      </c>
      <c r="N623" s="69" t="inlineStr">
        <is>
          <t>[Torque limitation] (TOL)</t>
        </is>
      </c>
    </row>
    <row customFormat="1" r="624" s="60">
      <c r="A624" s="64" t="inlineStr">
        <is>
          <t>CHM</t>
        </is>
      </c>
      <c r="B624" s="65" t="inlineStr">
        <is>
          <t>Multimotors selection</t>
        </is>
      </c>
      <c r="C624" s="65" t="inlineStr">
        <is>
          <t>16#1F59 = 8025</t>
        </is>
      </c>
      <c r="D624" s="65" t="inlineStr">
        <is>
          <t>16#2032/1A</t>
        </is>
      </c>
      <c r="E624" s="65" t="inlineStr">
        <is>
          <t>16#89/01/1A = 137/01/26</t>
        </is>
      </c>
      <c r="F624" s="67" t="inlineStr">
        <is>
          <t>N_Y</t>
        </is>
      </c>
      <c r="G624" s="65" t="inlineStr">
        <is>
          <t>Configuration and settings</t>
        </is>
      </c>
      <c r="H624" s="65" t="inlineStr">
        <is>
          <t>R/WS</t>
        </is>
      </c>
      <c r="I624" s="65" t="inlineStr">
        <is>
          <t>WORD (Enumeration)</t>
        </is>
      </c>
      <c r="J624" s="65" t="inlineStr">
        <is>
          <t>-</t>
        </is>
      </c>
      <c r="K624" s="65" t="inlineStr">
        <is>
          <t>[No] NO</t>
        </is>
      </c>
      <c r="L624" s="66" t="n"/>
      <c r="M624" s="65" t="inlineStr">
        <is>
          <t>[Multimotors] (CHM)</t>
        </is>
      </c>
      <c r="N624" s="69" t="inlineStr">
        <is>
          <t>[Multimotors config] (MMC)</t>
        </is>
      </c>
    </row>
    <row customFormat="1" r="625" s="60">
      <c r="A625" s="64" t="inlineStr">
        <is>
          <t>CNF1</t>
        </is>
      </c>
      <c r="B625" s="65" t="inlineStr">
        <is>
          <t>2 configurations assignt.</t>
        </is>
      </c>
      <c r="C625" s="65" t="inlineStr">
        <is>
          <t>16#1F55 = 8021</t>
        </is>
      </c>
      <c r="D625" s="65" t="inlineStr">
        <is>
          <t>16#2032/16</t>
        </is>
      </c>
      <c r="E625" s="65" t="inlineStr">
        <is>
          <t>16#89/01/16 = 137/01/22</t>
        </is>
      </c>
      <c r="F625" s="67" t="inlineStr">
        <is>
          <t>PSLIN</t>
        </is>
      </c>
      <c r="G625" s="65" t="inlineStr">
        <is>
          <t>Configuration and settings</t>
        </is>
      </c>
      <c r="H625" s="65" t="inlineStr">
        <is>
          <t>R/WS</t>
        </is>
      </c>
      <c r="I625" s="65" t="inlineStr">
        <is>
          <t>WORD (Enumeration)</t>
        </is>
      </c>
      <c r="J625" s="65" t="inlineStr">
        <is>
          <t>-</t>
        </is>
      </c>
      <c r="K625" s="65" t="inlineStr">
        <is>
          <t>[Not assigned] NO</t>
        </is>
      </c>
      <c r="L625" s="66" t="n"/>
      <c r="M625" s="65" t="inlineStr">
        <is>
          <t>[2 Configurations] (CNF1)</t>
        </is>
      </c>
      <c r="N625" s="69" t="inlineStr">
        <is>
          <t>[Multimotors config] (MMC)</t>
        </is>
      </c>
    </row>
    <row customFormat="1" r="626" s="60">
      <c r="A626" s="64" t="inlineStr">
        <is>
          <t>CNF2</t>
        </is>
      </c>
      <c r="B626" s="65" t="inlineStr">
        <is>
          <t>3 configurations assignt.</t>
        </is>
      </c>
      <c r="C626" s="65" t="inlineStr">
        <is>
          <t>16#1F56 = 8022</t>
        </is>
      </c>
      <c r="D626" s="65" t="inlineStr">
        <is>
          <t>16#2032/17</t>
        </is>
      </c>
      <c r="E626" s="65" t="inlineStr">
        <is>
          <t>16#89/01/17 = 137/01/23</t>
        </is>
      </c>
      <c r="F626" s="67" t="inlineStr">
        <is>
          <t>PSLIN</t>
        </is>
      </c>
      <c r="G626" s="65" t="inlineStr">
        <is>
          <t>Configuration and settings</t>
        </is>
      </c>
      <c r="H626" s="65" t="inlineStr">
        <is>
          <t>R/WS</t>
        </is>
      </c>
      <c r="I626" s="65" t="inlineStr">
        <is>
          <t>WORD (Enumeration)</t>
        </is>
      </c>
      <c r="J626" s="65" t="inlineStr">
        <is>
          <t>-</t>
        </is>
      </c>
      <c r="K626" s="65" t="inlineStr">
        <is>
          <t>[Not assigned] NO</t>
        </is>
      </c>
      <c r="L626" s="66" t="n"/>
      <c r="M626" s="65" t="inlineStr">
        <is>
          <t>[3 Configurations] (CNF2)</t>
        </is>
      </c>
      <c r="N626" s="69" t="inlineStr">
        <is>
          <t>[Multimotors config] (MMC)</t>
        </is>
      </c>
    </row>
    <row customFormat="1" r="627" s="60">
      <c r="A627" s="64" t="inlineStr">
        <is>
          <t>TUL</t>
        </is>
      </c>
      <c r="B627" s="65" t="inlineStr">
        <is>
          <t>Autotuning input assignment</t>
        </is>
      </c>
      <c r="C627" s="65" t="inlineStr">
        <is>
          <t>16#258A = 9610</t>
        </is>
      </c>
      <c r="D627" s="65" t="inlineStr">
        <is>
          <t>16#2042/B</t>
        </is>
      </c>
      <c r="E627" s="65" t="inlineStr">
        <is>
          <t>16#91/01/0B = 145/01/11</t>
        </is>
      </c>
      <c r="F627" s="67" t="inlineStr">
        <is>
          <t>PSLIN</t>
        </is>
      </c>
      <c r="G627" s="65" t="inlineStr">
        <is>
          <t>Configuration and settings</t>
        </is>
      </c>
      <c r="H627" s="65" t="inlineStr">
        <is>
          <t>R/WS</t>
        </is>
      </c>
      <c r="I627" s="65" t="inlineStr">
        <is>
          <t>WORD (Enumeration)</t>
        </is>
      </c>
      <c r="J627" s="65" t="inlineStr">
        <is>
          <t>-</t>
        </is>
      </c>
      <c r="K627" s="65" t="inlineStr">
        <is>
          <t>[Not assigned] NO</t>
        </is>
      </c>
      <c r="L627" s="66" t="n"/>
      <c r="M627" s="65" t="inlineStr">
        <is>
          <t>[Autotuning Assign] (TUL)</t>
        </is>
      </c>
      <c r="N627" s="69" t="inlineStr">
        <is>
          <t>[Motor tune] (MTU)</t>
        </is>
      </c>
    </row>
    <row customFormat="1" r="628" s="60">
      <c r="A628" s="64" t="inlineStr">
        <is>
          <t>RSF</t>
        </is>
      </c>
      <c r="B628" s="65" t="inlineStr">
        <is>
          <t>Fault reset input assignment</t>
        </is>
      </c>
      <c r="C628" s="65" t="inlineStr">
        <is>
          <t>16#1BD4 = 7124</t>
        </is>
      </c>
      <c r="D628" s="65" t="inlineStr">
        <is>
          <t>16#2029/19</t>
        </is>
      </c>
      <c r="E628" s="65" t="inlineStr">
        <is>
          <t>16#84/01/7D = 132/01/125</t>
        </is>
      </c>
      <c r="F628" s="67" t="inlineStr">
        <is>
          <t>PSLIN</t>
        </is>
      </c>
      <c r="G628" s="65" t="inlineStr">
        <is>
          <t>Configuration and settings</t>
        </is>
      </c>
      <c r="H628" s="65" t="inlineStr">
        <is>
          <t>R/WS</t>
        </is>
      </c>
      <c r="I628" s="65" t="inlineStr">
        <is>
          <t>WORD (Enumeration)</t>
        </is>
      </c>
      <c r="J628" s="65" t="inlineStr">
        <is>
          <t>-</t>
        </is>
      </c>
      <c r="K628" s="65" t="inlineStr">
        <is>
          <t>Refer to programming manual</t>
        </is>
      </c>
      <c r="L628" s="66" t="n"/>
      <c r="M628" s="65" t="inlineStr">
        <is>
          <t>[Fault Reset Assign] (RSF)</t>
        </is>
      </c>
      <c r="N628" s="69" t="inlineStr">
        <is>
          <t>[Fault reset] (RST)</t>
        </is>
      </c>
    </row>
    <row customFormat="1" r="629" s="60">
      <c r="A629" s="64" t="inlineStr">
        <is>
          <t>RP</t>
        </is>
      </c>
      <c r="B629" s="65" t="inlineStr">
        <is>
          <t>Product restart</t>
        </is>
      </c>
      <c r="C629" s="65" t="inlineStr">
        <is>
          <t>16#1BD8 = 7128</t>
        </is>
      </c>
      <c r="D629" s="65" t="inlineStr">
        <is>
          <t>16#2029/1D</t>
        </is>
      </c>
      <c r="E629" s="65" t="inlineStr">
        <is>
          <t>16#84/01/81 = 132/01/129</t>
        </is>
      </c>
      <c r="F629" s="67" t="inlineStr">
        <is>
          <t>N_Y</t>
        </is>
      </c>
      <c r="G629" s="65" t="inlineStr">
        <is>
          <t>Configuration and settings</t>
        </is>
      </c>
      <c r="H629" s="65" t="inlineStr">
        <is>
          <t>R/WS</t>
        </is>
      </c>
      <c r="I629" s="65" t="inlineStr">
        <is>
          <t>WORD (Enumeration)</t>
        </is>
      </c>
      <c r="J629" s="65" t="inlineStr">
        <is>
          <t>-</t>
        </is>
      </c>
      <c r="K629" s="65" t="inlineStr">
        <is>
          <t>[No] NO</t>
        </is>
      </c>
      <c r="L629" s="66" t="n"/>
      <c r="M629" s="65" t="inlineStr">
        <is>
          <t>[Product restart] (RP)</t>
        </is>
      </c>
      <c r="N629" s="69" t="inlineStr">
        <is>
          <t>[Fault reset] (RST)</t>
        </is>
      </c>
    </row>
    <row customFormat="1" r="630" s="60">
      <c r="A630" s="64" t="inlineStr">
        <is>
          <t>RPA</t>
        </is>
      </c>
      <c r="B630" s="65" t="inlineStr">
        <is>
          <t>Product restart assignment</t>
        </is>
      </c>
      <c r="C630" s="65" t="inlineStr">
        <is>
          <t>16#1BD9 = 7129</t>
        </is>
      </c>
      <c r="D630" s="65" t="inlineStr">
        <is>
          <t>16#2029/1E</t>
        </is>
      </c>
      <c r="E630" s="65" t="inlineStr">
        <is>
          <t>16#84/01/82 = 132/01/130</t>
        </is>
      </c>
      <c r="F630" s="67" t="inlineStr">
        <is>
          <t>PSLIN</t>
        </is>
      </c>
      <c r="G630" s="65" t="inlineStr">
        <is>
          <t>Configuration and settings</t>
        </is>
      </c>
      <c r="H630" s="65" t="inlineStr">
        <is>
          <t>R/WS</t>
        </is>
      </c>
      <c r="I630" s="65" t="inlineStr">
        <is>
          <t>WORD (Enumeration)</t>
        </is>
      </c>
      <c r="J630" s="65" t="inlineStr">
        <is>
          <t>-</t>
        </is>
      </c>
      <c r="K630" s="65" t="inlineStr">
        <is>
          <t>[Not assigned] NO</t>
        </is>
      </c>
      <c r="L630" s="66" t="n"/>
      <c r="M630" s="65" t="inlineStr">
        <is>
          <t>[Prod Restart Assign] (RPA)</t>
        </is>
      </c>
      <c r="N630" s="69" t="inlineStr">
        <is>
          <t>[Fault reset] (RST)</t>
        </is>
      </c>
    </row>
    <row customFormat="1" r="631" s="60">
      <c r="A631" s="64" t="inlineStr">
        <is>
          <t>TAR</t>
        </is>
      </c>
      <c r="B631" s="65" t="inlineStr">
        <is>
          <t>Fault Reset Time</t>
        </is>
      </c>
      <c r="C631" s="65" t="inlineStr">
        <is>
          <t>16#1BD3 = 7123</t>
        </is>
      </c>
      <c r="D631" s="65" t="inlineStr">
        <is>
          <t>16#2029/18</t>
        </is>
      </c>
      <c r="E631" s="65" t="inlineStr">
        <is>
          <t>16#84/01/7C = 132/01/124</t>
        </is>
      </c>
      <c r="F631" s="67" t="inlineStr">
        <is>
          <t>DUR</t>
        </is>
      </c>
      <c r="G631" s="65" t="inlineStr">
        <is>
          <t>Configuration and settings</t>
        </is>
      </c>
      <c r="H631" s="65" t="inlineStr">
        <is>
          <t>R/WS</t>
        </is>
      </c>
      <c r="I631" s="65" t="inlineStr">
        <is>
          <t>WORD (Enumeration)</t>
        </is>
      </c>
      <c r="J631" s="65" t="inlineStr">
        <is>
          <t>-</t>
        </is>
      </c>
      <c r="K631" s="65" t="inlineStr">
        <is>
          <t>[5 minutes] 5</t>
        </is>
      </c>
      <c r="L631" s="66" t="n"/>
      <c r="M631" s="65" t="inlineStr">
        <is>
          <t>[Fault Reset Time] (TAR)</t>
        </is>
      </c>
      <c r="N631" s="69" t="inlineStr">
        <is>
          <t>[Auto Fault Reset] (ATR)</t>
        </is>
      </c>
    </row>
    <row customFormat="1" r="632" s="60">
      <c r="A632" s="64" t="inlineStr">
        <is>
          <t>ATR</t>
        </is>
      </c>
      <c r="B632" s="65" t="inlineStr">
        <is>
          <t>Automatic Fault reset</t>
        </is>
      </c>
      <c r="C632" s="65" t="inlineStr">
        <is>
          <t>16#1BD2 = 7122</t>
        </is>
      </c>
      <c r="D632" s="65" t="inlineStr">
        <is>
          <t>16#2029/17</t>
        </is>
      </c>
      <c r="E632" s="65" t="inlineStr">
        <is>
          <t>16#84/01/7B = 132/01/123</t>
        </is>
      </c>
      <c r="F632" s="67" t="inlineStr">
        <is>
          <t>N_Y</t>
        </is>
      </c>
      <c r="G632" s="65" t="inlineStr">
        <is>
          <t>Configuration and settings</t>
        </is>
      </c>
      <c r="H632" s="65" t="inlineStr">
        <is>
          <t>R/WS</t>
        </is>
      </c>
      <c r="I632" s="65" t="inlineStr">
        <is>
          <t>WORD (Enumeration)</t>
        </is>
      </c>
      <c r="J632" s="65" t="inlineStr">
        <is>
          <t>-</t>
        </is>
      </c>
      <c r="K632" s="65" t="inlineStr">
        <is>
          <t>[No] NO</t>
        </is>
      </c>
      <c r="L632" s="66" t="n"/>
      <c r="M632" s="65" t="inlineStr">
        <is>
          <t>[Auto Fault Reset] (ATR)</t>
        </is>
      </c>
      <c r="N632" s="69" t="inlineStr">
        <is>
          <t>[Auto Fault Reset] (ATR)</t>
        </is>
      </c>
    </row>
    <row customFormat="1" r="633" s="60">
      <c r="A633" s="64" t="inlineStr">
        <is>
          <t>HRFC</t>
        </is>
      </c>
      <c r="B633" s="65" t="inlineStr">
        <is>
          <t>Extended fault reset activation</t>
        </is>
      </c>
      <c r="C633" s="65" t="inlineStr">
        <is>
          <t>16#1BEE = 7150</t>
        </is>
      </c>
      <c r="D633" s="65" t="inlineStr">
        <is>
          <t>16#2029/33</t>
        </is>
      </c>
      <c r="E633" s="65" t="inlineStr">
        <is>
          <t>16#84/01/97 = 132/01/151</t>
        </is>
      </c>
      <c r="F633" s="67" t="inlineStr">
        <is>
          <t>N_Y</t>
        </is>
      </c>
      <c r="G633" s="65" t="inlineStr">
        <is>
          <t>Configuration and settings</t>
        </is>
      </c>
      <c r="H633" s="65" t="inlineStr">
        <is>
          <t>R/WS</t>
        </is>
      </c>
      <c r="I633" s="65" t="inlineStr">
        <is>
          <t>WORD (Enumeration)</t>
        </is>
      </c>
      <c r="J633" s="65" t="inlineStr">
        <is>
          <t>-</t>
        </is>
      </c>
      <c r="K633" s="65" t="inlineStr">
        <is>
          <t>[No] NO</t>
        </is>
      </c>
      <c r="L633" s="66" t="n"/>
      <c r="M633" s="65" t="inlineStr">
        <is>
          <t>[Extended Fault Reset] (HRFC)</t>
        </is>
      </c>
      <c r="N633" s="69" t="inlineStr">
        <is>
          <t>[Fault reset] (RST)</t>
        </is>
      </c>
    </row>
    <row customFormat="1" r="634" s="60">
      <c r="A634" s="64" t="inlineStr">
        <is>
          <t>FLR</t>
        </is>
      </c>
      <c r="B634" s="65" t="inlineStr">
        <is>
          <t>Catch on fly</t>
        </is>
      </c>
      <c r="C634" s="65" t="inlineStr">
        <is>
          <t>16#0C26 = 3110</t>
        </is>
      </c>
      <c r="D634" s="65" t="inlineStr">
        <is>
          <t>16#2001/B</t>
        </is>
      </c>
      <c r="E634" s="65" t="inlineStr">
        <is>
          <t>16#70/01/6F = 112/01/111</t>
        </is>
      </c>
      <c r="F634" s="67" t="inlineStr">
        <is>
          <t>FLR</t>
        </is>
      </c>
      <c r="G634" s="65" t="inlineStr">
        <is>
          <t>Configuration and settings</t>
        </is>
      </c>
      <c r="H634" s="65" t="inlineStr">
        <is>
          <t>R/WS</t>
        </is>
      </c>
      <c r="I634" s="65" t="inlineStr">
        <is>
          <t>WORD (Enumeration)</t>
        </is>
      </c>
      <c r="J634" s="65" t="inlineStr">
        <is>
          <t>-</t>
        </is>
      </c>
      <c r="K634" s="65" t="inlineStr">
        <is>
          <t>Refer to programming manual</t>
        </is>
      </c>
      <c r="L634" s="66" t="n"/>
      <c r="M634" s="65" t="inlineStr">
        <is>
          <t>[Catch On Fly] (FLR)</t>
        </is>
      </c>
      <c r="N634" s="69" t="inlineStr">
        <is>
          <t>[Catch on the fly] (FLR)</t>
        </is>
      </c>
    </row>
    <row customFormat="1" r="635" s="60">
      <c r="A635" s="64" t="inlineStr">
        <is>
          <t>THT</t>
        </is>
      </c>
      <c r="B635" s="65" t="inlineStr">
        <is>
          <t>Motor thermal monitoring mode</t>
        </is>
      </c>
      <c r="C635" s="65" t="inlineStr">
        <is>
          <t>16#258C = 9612</t>
        </is>
      </c>
      <c r="D635" s="65" t="inlineStr">
        <is>
          <t>16#2042/D</t>
        </is>
      </c>
      <c r="E635" s="65" t="inlineStr">
        <is>
          <t>16#91/01/0D = 145/01/13</t>
        </is>
      </c>
      <c r="F635" s="67" t="inlineStr">
        <is>
          <t>THT</t>
        </is>
      </c>
      <c r="G635" s="65" t="inlineStr">
        <is>
          <t>Configuration and settings</t>
        </is>
      </c>
      <c r="H635" s="65" t="inlineStr">
        <is>
          <t>R/WS</t>
        </is>
      </c>
      <c r="I635" s="65" t="inlineStr">
        <is>
          <t>WORD (Enumeration)</t>
        </is>
      </c>
      <c r="J635" s="65" t="inlineStr">
        <is>
          <t>-</t>
        </is>
      </c>
      <c r="K635" s="65" t="inlineStr">
        <is>
          <t>Refer to programming manual</t>
        </is>
      </c>
      <c r="L635" s="66" t="n"/>
      <c r="M635" s="65" t="inlineStr">
        <is>
          <t>[Motor Thermal Mode] (THT)</t>
        </is>
      </c>
      <c r="N635" s="69" t="inlineStr">
        <is>
          <t>[Motor monitoring] (MOP)
[Motor thermal monit] (THT)</t>
        </is>
      </c>
    </row>
    <row customFormat="1" r="636" s="60">
      <c r="A636" s="64" t="inlineStr">
        <is>
          <t>TTD</t>
        </is>
      </c>
      <c r="B636" s="65" t="inlineStr">
        <is>
          <t>Motor thermal threshold</t>
        </is>
      </c>
      <c r="C636" s="65" t="inlineStr">
        <is>
          <t>16#2AFA = 11002</t>
        </is>
      </c>
      <c r="D636" s="65" t="inlineStr">
        <is>
          <t>16#2050/3</t>
        </is>
      </c>
      <c r="E636" s="65" t="inlineStr">
        <is>
          <t>16#98/01/03 = 152/01/03</t>
        </is>
      </c>
      <c r="F636" s="66" t="n"/>
      <c r="G636" s="65" t="inlineStr">
        <is>
          <t>Configuration and settings</t>
        </is>
      </c>
      <c r="H636" s="65" t="inlineStr">
        <is>
          <t>R/W</t>
        </is>
      </c>
      <c r="I636" s="65" t="inlineStr">
        <is>
          <t>UINT (Unsigned16)</t>
        </is>
      </c>
      <c r="J636" s="65" t="inlineStr">
        <is>
          <t>1 %</t>
        </is>
      </c>
      <c r="K636" s="65" t="inlineStr">
        <is>
          <t>100 %</t>
        </is>
      </c>
      <c r="L636" s="65" t="inlineStr">
        <is>
          <t>0 % ... 118 %</t>
        </is>
      </c>
      <c r="M636" s="65" t="inlineStr">
        <is>
          <t>[Motor Therm Thd] (TTD)</t>
        </is>
      </c>
      <c r="N636" s="69" t="inlineStr">
        <is>
          <t>[Motor monitoring] (MOP)
[Threshold reached] (THRE)
[Settings] (SET)</t>
        </is>
      </c>
    </row>
    <row customFormat="1" r="637" s="60">
      <c r="A637" s="64" t="inlineStr">
        <is>
          <t>TTD2</t>
        </is>
      </c>
      <c r="B637" s="65" t="inlineStr">
        <is>
          <t>Motor 2 thermal threshold</t>
        </is>
      </c>
      <c r="C637" s="65" t="inlineStr">
        <is>
          <t>16#2AFE = 11006</t>
        </is>
      </c>
      <c r="D637" s="65" t="inlineStr">
        <is>
          <t>16#2050/7</t>
        </is>
      </c>
      <c r="E637" s="65" t="inlineStr">
        <is>
          <t>16#98/01/07 = 152/01/07</t>
        </is>
      </c>
      <c r="F637" s="66" t="n"/>
      <c r="G637" s="65" t="inlineStr">
        <is>
          <t>Configuration and settings</t>
        </is>
      </c>
      <c r="H637" s="65" t="inlineStr">
        <is>
          <t>R/W</t>
        </is>
      </c>
      <c r="I637" s="65" t="inlineStr">
        <is>
          <t>UINT (Unsigned16)</t>
        </is>
      </c>
      <c r="J637" s="65" t="inlineStr">
        <is>
          <t>1 %</t>
        </is>
      </c>
      <c r="K637" s="65" t="inlineStr">
        <is>
          <t>100 %</t>
        </is>
      </c>
      <c r="L637" s="65" t="inlineStr">
        <is>
          <t>0 % ... 118 %</t>
        </is>
      </c>
      <c r="M637" s="65" t="inlineStr">
        <is>
          <t>[Motor2 Therm Thd] (TTD2)</t>
        </is>
      </c>
      <c r="N637" s="69" t="inlineStr">
        <is>
          <t>[Motor monitoring] (MOP)
[Threshold reached] (THRE)</t>
        </is>
      </c>
    </row>
    <row customFormat="1" r="638" s="60">
      <c r="A638" s="64" t="inlineStr">
        <is>
          <t>TTD3</t>
        </is>
      </c>
      <c r="B638" s="65" t="inlineStr">
        <is>
          <t>Motor 3 thermal threshold</t>
        </is>
      </c>
      <c r="C638" s="65" t="inlineStr">
        <is>
          <t>16#2AFF = 11007</t>
        </is>
      </c>
      <c r="D638" s="65" t="inlineStr">
        <is>
          <t>16#2050/8</t>
        </is>
      </c>
      <c r="E638" s="65" t="inlineStr">
        <is>
          <t>16#98/01/08 = 152/01/08</t>
        </is>
      </c>
      <c r="F638" s="66" t="n"/>
      <c r="G638" s="65" t="inlineStr">
        <is>
          <t>Configuration and settings</t>
        </is>
      </c>
      <c r="H638" s="65" t="inlineStr">
        <is>
          <t>R/W</t>
        </is>
      </c>
      <c r="I638" s="65" t="inlineStr">
        <is>
          <t>UINT (Unsigned16)</t>
        </is>
      </c>
      <c r="J638" s="65" t="inlineStr">
        <is>
          <t>1 %</t>
        </is>
      </c>
      <c r="K638" s="65" t="inlineStr">
        <is>
          <t>100 %</t>
        </is>
      </c>
      <c r="L638" s="65" t="inlineStr">
        <is>
          <t>0 % ... 118 %</t>
        </is>
      </c>
      <c r="M638" s="65" t="inlineStr">
        <is>
          <t>[Motor3 Therm Thd] (TTD3)</t>
        </is>
      </c>
      <c r="N638" s="69" t="inlineStr">
        <is>
          <t>[Motor monitoring] (MOP)
[Threshold reached] (THRE)</t>
        </is>
      </c>
    </row>
    <row customFormat="1" r="639" s="60">
      <c r="A639" s="64" t="inlineStr">
        <is>
          <t>TTD4</t>
        </is>
      </c>
      <c r="B639" s="65" t="inlineStr">
        <is>
          <t>Motor 4 thermal threshold</t>
        </is>
      </c>
      <c r="C639" s="65" t="inlineStr">
        <is>
          <t>16#2B00 = 11008</t>
        </is>
      </c>
      <c r="D639" s="65" t="inlineStr">
        <is>
          <t>16#2050/9</t>
        </is>
      </c>
      <c r="E639" s="65" t="inlineStr">
        <is>
          <t>16#98/01/09 = 152/01/09</t>
        </is>
      </c>
      <c r="F639" s="66" t="n"/>
      <c r="G639" s="65" t="inlineStr">
        <is>
          <t>Configuration and settings</t>
        </is>
      </c>
      <c r="H639" s="65" t="inlineStr">
        <is>
          <t>R/W</t>
        </is>
      </c>
      <c r="I639" s="65" t="inlineStr">
        <is>
          <t>UINT (Unsigned16)</t>
        </is>
      </c>
      <c r="J639" s="65" t="inlineStr">
        <is>
          <t>1 %</t>
        </is>
      </c>
      <c r="K639" s="65" t="inlineStr">
        <is>
          <t>100 %</t>
        </is>
      </c>
      <c r="L639" s="65" t="inlineStr">
        <is>
          <t>0 % ... 118 %</t>
        </is>
      </c>
      <c r="M639" s="65" t="inlineStr">
        <is>
          <t>[Motor4 therm. level] (TTD4)</t>
        </is>
      </c>
      <c r="N639" s="69" t="inlineStr">
        <is>
          <t>[Motor monitoring] (MOP)
[Threshold reached] (THRE)</t>
        </is>
      </c>
    </row>
    <row customFormat="1" r="640" s="60">
      <c r="A640" s="64" t="inlineStr">
        <is>
          <t>OLL</t>
        </is>
      </c>
      <c r="B640" s="65" t="inlineStr">
        <is>
          <t>Motor overtemp error response</t>
        </is>
      </c>
      <c r="C640" s="65" t="inlineStr">
        <is>
          <t>16#1B61 = 7009</t>
        </is>
      </c>
      <c r="D640" s="65" t="inlineStr">
        <is>
          <t>16#2028/A</t>
        </is>
      </c>
      <c r="E640" s="65" t="inlineStr">
        <is>
          <t>16#84/01/0A = 132/01/10</t>
        </is>
      </c>
      <c r="F640" s="67" t="inlineStr">
        <is>
          <t>ECFG</t>
        </is>
      </c>
      <c r="G640" s="65" t="inlineStr">
        <is>
          <t>Configuration and settings</t>
        </is>
      </c>
      <c r="H640" s="65" t="inlineStr">
        <is>
          <t>R/WS</t>
        </is>
      </c>
      <c r="I640" s="65" t="inlineStr">
        <is>
          <t>WORD (Enumeration)</t>
        </is>
      </c>
      <c r="J640" s="65" t="inlineStr">
        <is>
          <t>-</t>
        </is>
      </c>
      <c r="K640" s="65" t="inlineStr">
        <is>
          <t>[Ignore] NO</t>
        </is>
      </c>
      <c r="L640" s="66" t="n"/>
      <c r="M640" s="65" t="inlineStr">
        <is>
          <t>[MotorTemp ErrorResp] (OLL)</t>
        </is>
      </c>
      <c r="N640" s="69" t="inlineStr">
        <is>
          <t>[Motor monitoring] (MOP)</t>
        </is>
      </c>
    </row>
    <row customFormat="1" r="641" s="60">
      <c r="A641" s="64" t="inlineStr">
        <is>
          <t>OPL</t>
        </is>
      </c>
      <c r="B641" s="65" t="inlineStr">
        <is>
          <t>Output Phase Loss assignment</t>
        </is>
      </c>
      <c r="C641" s="65" t="inlineStr">
        <is>
          <t>16#258B = 9611</t>
        </is>
      </c>
      <c r="D641" s="65" t="inlineStr">
        <is>
          <t>16#2042/C</t>
        </is>
      </c>
      <c r="E641" s="65" t="inlineStr">
        <is>
          <t>16#91/01/0C = 145/01/12</t>
        </is>
      </c>
      <c r="F641" s="67" t="inlineStr">
        <is>
          <t>OPL</t>
        </is>
      </c>
      <c r="G641" s="65" t="inlineStr">
        <is>
          <t>Configuration and settings</t>
        </is>
      </c>
      <c r="H641" s="65" t="inlineStr">
        <is>
          <t>R/WS</t>
        </is>
      </c>
      <c r="I641" s="65" t="inlineStr">
        <is>
          <t>WORD (Enumeration)</t>
        </is>
      </c>
      <c r="J641" s="65" t="inlineStr">
        <is>
          <t>-</t>
        </is>
      </c>
      <c r="K641" s="65" t="inlineStr">
        <is>
          <t>Refer to programming manual</t>
        </is>
      </c>
      <c r="L641" s="66" t="n"/>
      <c r="M641" s="65" t="inlineStr">
        <is>
          <t>[OutPhaseLoss Assign] (OPL)</t>
        </is>
      </c>
      <c r="N641" s="69" t="inlineStr">
        <is>
          <t>[Output phase loss] (OPL)</t>
        </is>
      </c>
    </row>
    <row customFormat="1" r="642" s="60">
      <c r="A642" s="64" t="inlineStr">
        <is>
          <t>ODT</t>
        </is>
      </c>
      <c r="B642" s="65" t="inlineStr">
        <is>
          <t>Output Phase Loss delay</t>
        </is>
      </c>
      <c r="C642" s="65" t="inlineStr">
        <is>
          <t>16#1BA9 = 7081</t>
        </is>
      </c>
      <c r="D642" s="65" t="inlineStr">
        <is>
          <t>16#2028/52</t>
        </is>
      </c>
      <c r="E642" s="65" t="inlineStr">
        <is>
          <t>16#84/01/52 = 132/01/82</t>
        </is>
      </c>
      <c r="F642" s="66" t="n"/>
      <c r="G642" s="65" t="inlineStr">
        <is>
          <t>Configuration and settings</t>
        </is>
      </c>
      <c r="H642" s="65" t="inlineStr">
        <is>
          <t>R/W</t>
        </is>
      </c>
      <c r="I642" s="65" t="inlineStr">
        <is>
          <t>UINT (Unsigned16)</t>
        </is>
      </c>
      <c r="J642" s="65" t="inlineStr">
        <is>
          <t>0.1 s</t>
        </is>
      </c>
      <c r="K642" s="65" t="inlineStr">
        <is>
          <t>0.5 s</t>
        </is>
      </c>
      <c r="L642" s="65" t="inlineStr">
        <is>
          <t>0.5 s ... 10.0 s</t>
        </is>
      </c>
      <c r="M642" s="65" t="inlineStr">
        <is>
          <t>[OutPhaseLoss Delay] (ODT)</t>
        </is>
      </c>
      <c r="N642" s="69" t="inlineStr">
        <is>
          <t>[Output phase loss] (OPL)</t>
        </is>
      </c>
    </row>
    <row customFormat="1" r="643" s="60">
      <c r="A643" s="64" t="inlineStr">
        <is>
          <t>IPL</t>
        </is>
      </c>
      <c r="B643" s="65" t="inlineStr">
        <is>
          <t>Input Phase Loss assignment</t>
        </is>
      </c>
      <c r="C643" s="65" t="inlineStr">
        <is>
          <t>16#1B5A = 7002</t>
        </is>
      </c>
      <c r="D643" s="65" t="inlineStr">
        <is>
          <t>16#2028/3</t>
        </is>
      </c>
      <c r="E643" s="65" t="inlineStr">
        <is>
          <t>16#84/01/03 = 132/01/03</t>
        </is>
      </c>
      <c r="F643" s="67" t="inlineStr">
        <is>
          <t>ECFG</t>
        </is>
      </c>
      <c r="G643" s="65" t="inlineStr">
        <is>
          <t>Configuration and settings</t>
        </is>
      </c>
      <c r="H643" s="65" t="inlineStr">
        <is>
          <t>R/WS</t>
        </is>
      </c>
      <c r="I643" s="65" t="inlineStr">
        <is>
          <t>WORD (Enumeration)</t>
        </is>
      </c>
      <c r="J643" s="65" t="inlineStr">
        <is>
          <t>-</t>
        </is>
      </c>
      <c r="K643" s="65" t="inlineStr">
        <is>
          <t>Refer to programming manual</t>
        </is>
      </c>
      <c r="L643" s="66" t="n"/>
      <c r="M643" s="65" t="inlineStr">
        <is>
          <t>[InPhaseLoss Assign] (IPL)</t>
        </is>
      </c>
      <c r="N643" s="69" t="inlineStr">
        <is>
          <t>[Input phase loss] (IPL)</t>
        </is>
      </c>
    </row>
    <row customFormat="1" r="644" s="60">
      <c r="A644" s="64" t="inlineStr">
        <is>
          <t>OHL</t>
        </is>
      </c>
      <c r="B644" s="65" t="inlineStr">
        <is>
          <t>Drive overtemp error response</t>
        </is>
      </c>
      <c r="C644" s="65" t="inlineStr">
        <is>
          <t>16#1B60 = 7008</t>
        </is>
      </c>
      <c r="D644" s="65" t="inlineStr">
        <is>
          <t>16#2028/9</t>
        </is>
      </c>
      <c r="E644" s="65" t="inlineStr">
        <is>
          <t>16#84/01/09 = 132/01/09</t>
        </is>
      </c>
      <c r="F644" s="67" t="inlineStr">
        <is>
          <t>ECFG</t>
        </is>
      </c>
      <c r="G644" s="65" t="inlineStr">
        <is>
          <t>Configuration and settings</t>
        </is>
      </c>
      <c r="H644" s="65" t="inlineStr">
        <is>
          <t>R/WS</t>
        </is>
      </c>
      <c r="I644" s="65" t="inlineStr">
        <is>
          <t>WORD (Enumeration)</t>
        </is>
      </c>
      <c r="J644" s="65" t="inlineStr">
        <is>
          <t>-</t>
        </is>
      </c>
      <c r="K644" s="65" t="inlineStr">
        <is>
          <t>[Freewheel stop] YES</t>
        </is>
      </c>
      <c r="L644" s="66" t="n"/>
      <c r="M644" s="65" t="inlineStr">
        <is>
          <t>[DriveTemp ErrorResp] (OHL)</t>
        </is>
      </c>
      <c r="N644" s="69" t="inlineStr">
        <is>
          <t>[Drive overload monit] (OBR)</t>
        </is>
      </c>
    </row>
    <row customFormat="1" r="645" s="60">
      <c r="A645" s="64" t="inlineStr">
        <is>
          <t>THA</t>
        </is>
      </c>
      <c r="B645" s="65" t="inlineStr">
        <is>
          <t>Drive thermal state Warning</t>
        </is>
      </c>
      <c r="C645" s="65" t="inlineStr">
        <is>
          <t>16#2B01 = 11009</t>
        </is>
      </c>
      <c r="D645" s="65" t="inlineStr">
        <is>
          <t>16#2050/A</t>
        </is>
      </c>
      <c r="E645" s="65" t="inlineStr">
        <is>
          <t>16#98/01/0A = 152/01/10</t>
        </is>
      </c>
      <c r="F645" s="66" t="n"/>
      <c r="G645" s="65" t="inlineStr">
        <is>
          <t>Configuration and settings</t>
        </is>
      </c>
      <c r="H645" s="65" t="inlineStr">
        <is>
          <t>R/W</t>
        </is>
      </c>
      <c r="I645" s="65" t="inlineStr">
        <is>
          <t>UINT (Unsigned16)</t>
        </is>
      </c>
      <c r="J645" s="65" t="inlineStr">
        <is>
          <t>1 %</t>
        </is>
      </c>
      <c r="K645" s="65" t="inlineStr">
        <is>
          <t>100 %</t>
        </is>
      </c>
      <c r="L645" s="65" t="inlineStr">
        <is>
          <t>0 % ... 118 %</t>
        </is>
      </c>
      <c r="M645" s="65" t="inlineStr">
        <is>
          <t>[Drv Thermal Warning] (THA)</t>
        </is>
      </c>
      <c r="N645" s="69" t="inlineStr">
        <is>
          <t>[Drive overload monit] (OBR)</t>
        </is>
      </c>
    </row>
    <row customFormat="1" r="646" s="60">
      <c r="A646" s="64" t="inlineStr">
        <is>
          <t>ETF</t>
        </is>
      </c>
      <c r="B646" s="65" t="inlineStr">
        <is>
          <t>External error assignment</t>
        </is>
      </c>
      <c r="C646" s="65" t="inlineStr">
        <is>
          <t>16#1BDB = 7131</t>
        </is>
      </c>
      <c r="D646" s="65" t="inlineStr">
        <is>
          <t>16#2029/20</t>
        </is>
      </c>
      <c r="E646" s="65" t="inlineStr">
        <is>
          <t>16#84/01/84 = 132/01/132</t>
        </is>
      </c>
      <c r="F646" s="67" t="inlineStr">
        <is>
          <t>PSLIN</t>
        </is>
      </c>
      <c r="G646" s="65" t="inlineStr">
        <is>
          <t>Configuration and settings</t>
        </is>
      </c>
      <c r="H646" s="65" t="inlineStr">
        <is>
          <t>R/WS</t>
        </is>
      </c>
      <c r="I646" s="65" t="inlineStr">
        <is>
          <t>WORD (Enumeration)</t>
        </is>
      </c>
      <c r="J646" s="65" t="inlineStr">
        <is>
          <t>-</t>
        </is>
      </c>
      <c r="K646" s="65" t="inlineStr">
        <is>
          <t>Refer to programming manual</t>
        </is>
      </c>
      <c r="L646" s="66" t="n"/>
      <c r="M646" s="65" t="inlineStr">
        <is>
          <t>[Ext Error assign] (ETF)</t>
        </is>
      </c>
      <c r="N646" s="69" t="inlineStr">
        <is>
          <t>[External error] (ETF)</t>
        </is>
      </c>
    </row>
    <row customFormat="1" r="647" s="60">
      <c r="A647" s="64" t="inlineStr">
        <is>
          <t>EPL</t>
        </is>
      </c>
      <c r="B647" s="65" t="inlineStr">
        <is>
          <t>Drive response to external error</t>
        </is>
      </c>
      <c r="C647" s="65" t="inlineStr">
        <is>
          <t>16#1B5E = 7006</t>
        </is>
      </c>
      <c r="D647" s="65" t="inlineStr">
        <is>
          <t>16#2028/7</t>
        </is>
      </c>
      <c r="E647" s="65" t="inlineStr">
        <is>
          <t>16#84/01/07 = 132/01/07</t>
        </is>
      </c>
      <c r="F647" s="67" t="inlineStr">
        <is>
          <t>ECFG</t>
        </is>
      </c>
      <c r="G647" s="65" t="inlineStr">
        <is>
          <t>Configuration and settings</t>
        </is>
      </c>
      <c r="H647" s="65" t="inlineStr">
        <is>
          <t>R/WS</t>
        </is>
      </c>
      <c r="I647" s="65" t="inlineStr">
        <is>
          <t>WORD (Enumeration)</t>
        </is>
      </c>
      <c r="J647" s="65" t="inlineStr">
        <is>
          <t>-</t>
        </is>
      </c>
      <c r="K647" s="65" t="inlineStr">
        <is>
          <t>[Freewheel stop] YES</t>
        </is>
      </c>
      <c r="L647" s="66" t="n"/>
      <c r="M647" s="65" t="inlineStr">
        <is>
          <t>[Ext Error Resp] (EPL)</t>
        </is>
      </c>
      <c r="N647" s="69" t="inlineStr">
        <is>
          <t>[External error] (ETF)</t>
        </is>
      </c>
    </row>
    <row customFormat="1" r="648" s="60">
      <c r="A648" s="64" t="inlineStr">
        <is>
          <t>EPL3</t>
        </is>
      </c>
      <c r="B648" s="65" t="inlineStr">
        <is>
          <t>Response to 3rd slot error</t>
        </is>
      </c>
      <c r="C648" s="65" t="inlineStr">
        <is>
          <t>16#1B6F = 7023</t>
        </is>
      </c>
      <c r="D648" s="65" t="inlineStr">
        <is>
          <t>16#2028/18</t>
        </is>
      </c>
      <c r="E648" s="65" t="inlineStr">
        <is>
          <t>16#84/01/18 = 132/01/24</t>
        </is>
      </c>
      <c r="F648" s="67" t="inlineStr">
        <is>
          <t>ECFG</t>
        </is>
      </c>
      <c r="G648" s="65" t="inlineStr">
        <is>
          <t>Configuration and settings</t>
        </is>
      </c>
      <c r="H648" s="65" t="inlineStr">
        <is>
          <t>R/WS</t>
        </is>
      </c>
      <c r="I648" s="65" t="inlineStr">
        <is>
          <t>WORD (Enumeration)</t>
        </is>
      </c>
      <c r="J648" s="65" t="inlineStr">
        <is>
          <t>-</t>
        </is>
      </c>
      <c r="K648" s="65" t="inlineStr">
        <is>
          <t>[Freewheel stop] YES</t>
        </is>
      </c>
      <c r="L648" s="66" t="n"/>
      <c r="M648" s="65" t="inlineStr">
        <is>
          <t>[3rd Slot Error Resp] (EPL3)</t>
        </is>
      </c>
      <c r="N648" s="69" t="inlineStr">
        <is>
          <t>[External error] (ETF)</t>
        </is>
      </c>
    </row>
    <row customFormat="1" r="649" s="60">
      <c r="A649" s="64" t="inlineStr">
        <is>
          <t>CMVI</t>
        </is>
      </c>
      <c r="B649" s="65" t="inlineStr">
        <is>
          <t>Voltage rise injection</t>
        </is>
      </c>
      <c r="C649" s="65" t="inlineStr">
        <is>
          <t>16#3636 = 13878</t>
        </is>
      </c>
      <c r="D649" s="65" t="inlineStr">
        <is>
          <t>16#206C/4F</t>
        </is>
      </c>
      <c r="E649" s="65" t="inlineStr">
        <is>
          <t>16#A6/01/4F = 166/01/79</t>
        </is>
      </c>
      <c r="F649" s="67" t="inlineStr">
        <is>
          <t>N_Y</t>
        </is>
      </c>
      <c r="G649" s="65" t="inlineStr">
        <is>
          <t>Configuration and settings</t>
        </is>
      </c>
      <c r="H649" s="65" t="inlineStr">
        <is>
          <t>R/WS</t>
        </is>
      </c>
      <c r="I649" s="65" t="inlineStr">
        <is>
          <t>WORD (Enumeration)</t>
        </is>
      </c>
      <c r="J649" s="65" t="inlineStr">
        <is>
          <t>-</t>
        </is>
      </c>
      <c r="K649" s="65" t="inlineStr">
        <is>
          <t>[Yes] YES</t>
        </is>
      </c>
      <c r="L649" s="66" t="n"/>
      <c r="M649" s="65" t="inlineStr">
        <is>
          <t>[Voltage Rise Injection] (CMVI)</t>
        </is>
      </c>
      <c r="N649" s="69" t="inlineStr">
        <is>
          <t>[Motor control] (DRC)</t>
        </is>
      </c>
    </row>
    <row customFormat="1" r="650" s="60">
      <c r="A650" s="64" t="inlineStr">
        <is>
          <t>USB</t>
        </is>
      </c>
      <c r="B650" s="65" t="inlineStr">
        <is>
          <t>Response to undervoltage</t>
        </is>
      </c>
      <c r="C650" s="65" t="inlineStr">
        <is>
          <t>16#35EB = 13803</t>
        </is>
      </c>
      <c r="D650" s="65" t="inlineStr">
        <is>
          <t>16#206C/4</t>
        </is>
      </c>
      <c r="E650" s="65" t="inlineStr">
        <is>
          <t>16#A6/01/04 = 166/01/04</t>
        </is>
      </c>
      <c r="F650" s="67" t="inlineStr">
        <is>
          <t>USB</t>
        </is>
      </c>
      <c r="G650" s="65" t="inlineStr">
        <is>
          <t>Configuration and settings</t>
        </is>
      </c>
      <c r="H650" s="65" t="inlineStr">
        <is>
          <t>R/WS</t>
        </is>
      </c>
      <c r="I650" s="65" t="inlineStr">
        <is>
          <t>WORD (Enumeration)</t>
        </is>
      </c>
      <c r="J650" s="65" t="inlineStr">
        <is>
          <t>-</t>
        </is>
      </c>
      <c r="K650" s="65" t="inlineStr">
        <is>
          <t>[Error triggered] 0</t>
        </is>
      </c>
      <c r="L650" s="66" t="n"/>
      <c r="M650" s="65" t="inlineStr">
        <is>
          <t>[Undervoltage Resp] (USB)</t>
        </is>
      </c>
      <c r="N650" s="69" t="inlineStr">
        <is>
          <t>[Undervoltage handling] (USB)</t>
        </is>
      </c>
    </row>
    <row customFormat="1" r="651" s="60">
      <c r="A651" s="64" t="inlineStr">
        <is>
          <t>UST</t>
        </is>
      </c>
      <c r="B651" s="65" t="inlineStr">
        <is>
          <t>Undervoltage timeout</t>
        </is>
      </c>
      <c r="C651" s="65" t="inlineStr">
        <is>
          <t>16#35EC = 13804</t>
        </is>
      </c>
      <c r="D651" s="65" t="inlineStr">
        <is>
          <t>16#206C/5</t>
        </is>
      </c>
      <c r="E651" s="65" t="inlineStr">
        <is>
          <t>16#A6/01/05 = 166/01/05</t>
        </is>
      </c>
      <c r="F651" s="66" t="n"/>
      <c r="G651" s="65" t="inlineStr">
        <is>
          <t>Configuration and settings</t>
        </is>
      </c>
      <c r="H651" s="65" t="inlineStr">
        <is>
          <t>R/WS</t>
        </is>
      </c>
      <c r="I651" s="65" t="inlineStr">
        <is>
          <t>UINT (Unsigned16)</t>
        </is>
      </c>
      <c r="J651" s="65" t="inlineStr">
        <is>
          <t>0.1 s</t>
        </is>
      </c>
      <c r="K651" s="65" t="inlineStr">
        <is>
          <t>0.2 s</t>
        </is>
      </c>
      <c r="L651" s="65" t="inlineStr">
        <is>
          <t>0.2 s ... 999.9 s</t>
        </is>
      </c>
      <c r="M651" s="65" t="inlineStr">
        <is>
          <t>[UnderVolt timeout] (UST)</t>
        </is>
      </c>
      <c r="N651" s="69" t="inlineStr">
        <is>
          <t>[Undervoltage handling] (USB)</t>
        </is>
      </c>
    </row>
    <row customFormat="1" r="652" s="60">
      <c r="A652" s="64" t="inlineStr">
        <is>
          <t>STP</t>
        </is>
      </c>
      <c r="B652" s="65" t="inlineStr">
        <is>
          <t>Stop type on power loss</t>
        </is>
      </c>
      <c r="C652" s="65" t="inlineStr">
        <is>
          <t>16#1B5C = 7004</t>
        </is>
      </c>
      <c r="D652" s="65" t="inlineStr">
        <is>
          <t>16#2028/5</t>
        </is>
      </c>
      <c r="E652" s="65" t="inlineStr">
        <is>
          <t>16#84/01/05 = 132/01/05</t>
        </is>
      </c>
      <c r="F652" s="67" t="inlineStr">
        <is>
          <t>STP</t>
        </is>
      </c>
      <c r="G652" s="65" t="inlineStr">
        <is>
          <t>Configuration and settings</t>
        </is>
      </c>
      <c r="H652" s="65" t="inlineStr">
        <is>
          <t>R/WS</t>
        </is>
      </c>
      <c r="I652" s="65" t="inlineStr">
        <is>
          <t>WORD (Enumeration)</t>
        </is>
      </c>
      <c r="J652" s="65" t="inlineStr">
        <is>
          <t>-</t>
        </is>
      </c>
      <c r="K652" s="65" t="inlineStr">
        <is>
          <t>[Inactive] NO</t>
        </is>
      </c>
      <c r="L652" s="66" t="n"/>
      <c r="M652" s="65" t="inlineStr">
        <is>
          <t>[Stop Type PLoss] (STP)</t>
        </is>
      </c>
      <c r="N652" s="69" t="inlineStr">
        <is>
          <t>[Undervoltage handling] (USB)</t>
        </is>
      </c>
    </row>
    <row customFormat="1" r="653" s="60">
      <c r="A653" s="64" t="inlineStr">
        <is>
          <t>SDD</t>
        </is>
      </c>
      <c r="B653" s="65" t="inlineStr">
        <is>
          <t>Load slip detection</t>
        </is>
      </c>
      <c r="C653" s="65" t="inlineStr">
        <is>
          <t>16#1B5D = 7005</t>
        </is>
      </c>
      <c r="D653" s="65" t="inlineStr">
        <is>
          <t>16#2028/6</t>
        </is>
      </c>
      <c r="E653" s="65" t="inlineStr">
        <is>
          <t>16#84/01/06 = 132/01/06</t>
        </is>
      </c>
      <c r="F653" s="67" t="inlineStr">
        <is>
          <t>N_Y</t>
        </is>
      </c>
      <c r="G653" s="65" t="inlineStr">
        <is>
          <t>Configuration and settings</t>
        </is>
      </c>
      <c r="H653" s="65" t="inlineStr">
        <is>
          <t>R/WS</t>
        </is>
      </c>
      <c r="I653" s="65" t="inlineStr">
        <is>
          <t>WORD (Enumeration)</t>
        </is>
      </c>
      <c r="J653" s="65" t="inlineStr">
        <is>
          <t>-</t>
        </is>
      </c>
      <c r="K653" s="65" t="inlineStr">
        <is>
          <t>Refer to programming manual</t>
        </is>
      </c>
      <c r="L653" s="66" t="n"/>
      <c r="M653" s="65" t="inlineStr">
        <is>
          <t>[Load slip detection] (SDD)</t>
        </is>
      </c>
      <c r="N653" s="69" t="inlineStr">
        <is>
          <t>[Encoder monitoring] (SDD)</t>
        </is>
      </c>
    </row>
    <row customFormat="1" r="654" s="60">
      <c r="A654" s="64" t="inlineStr">
        <is>
          <t>DCT</t>
        </is>
      </c>
      <c r="B654" s="65" t="inlineStr">
        <is>
          <t>DC Bus charge opt. time</t>
        </is>
      </c>
      <c r="C654" s="65" t="inlineStr">
        <is>
          <t>16#3612 = 13842</t>
        </is>
      </c>
      <c r="D654" s="65" t="inlineStr">
        <is>
          <t>16#206C/2B</t>
        </is>
      </c>
      <c r="E654" s="65" t="inlineStr">
        <is>
          <t>16#A6/01/2B = 166/01/43</t>
        </is>
      </c>
      <c r="F654" s="66" t="n"/>
      <c r="G654" s="65" t="inlineStr">
        <is>
          <t>Configuration and settings</t>
        </is>
      </c>
      <c r="H654" s="65" t="inlineStr">
        <is>
          <t>R/WS</t>
        </is>
      </c>
      <c r="I654" s="65" t="inlineStr">
        <is>
          <t>UINT (Unsigned16)</t>
        </is>
      </c>
      <c r="J654" s="65" t="inlineStr">
        <is>
          <t>0.01 s</t>
        </is>
      </c>
      <c r="K654" s="65" t="inlineStr">
        <is>
          <t>0.00 s</t>
        </is>
      </c>
      <c r="L654" s="65" t="inlineStr">
        <is>
          <t>0.00 s ... 60.00 s</t>
        </is>
      </c>
      <c r="M654" s="66" t="n"/>
      <c r="N654" s="68" t="n"/>
    </row>
    <row customFormat="1" r="655" s="60">
      <c r="A655" s="64" t="inlineStr">
        <is>
          <t>STRT</t>
        </is>
      </c>
      <c r="B655" s="65" t="inlineStr">
        <is>
          <t>Output short circuit test</t>
        </is>
      </c>
      <c r="C655" s="65" t="inlineStr">
        <is>
          <t>16#0C28 = 3112</t>
        </is>
      </c>
      <c r="D655" s="65" t="inlineStr">
        <is>
          <t>16#2001/D</t>
        </is>
      </c>
      <c r="E655" s="65" t="inlineStr">
        <is>
          <t>16#70/01/71 = 112/01/113</t>
        </is>
      </c>
      <c r="F655" s="67" t="inlineStr">
        <is>
          <t>N_Y</t>
        </is>
      </c>
      <c r="G655" s="65" t="inlineStr">
        <is>
          <t>Configuration and settings</t>
        </is>
      </c>
      <c r="H655" s="65" t="inlineStr">
        <is>
          <t>R/WS</t>
        </is>
      </c>
      <c r="I655" s="65" t="inlineStr">
        <is>
          <t>WORD (Enumeration)</t>
        </is>
      </c>
      <c r="J655" s="65" t="inlineStr">
        <is>
          <t>-</t>
        </is>
      </c>
      <c r="K655" s="65" t="inlineStr">
        <is>
          <t>Refer to programming manual</t>
        </is>
      </c>
      <c r="L655" s="66" t="n"/>
      <c r="M655" s="65" t="inlineStr">
        <is>
          <t>[Output Short Circuit Test] (STRT)</t>
        </is>
      </c>
      <c r="N655" s="69" t="inlineStr">
        <is>
          <t>[Motor monitoring] (MOP)</t>
        </is>
      </c>
    </row>
    <row customFormat="1" r="656" s="60">
      <c r="A656" s="64" t="inlineStr">
        <is>
          <t>COFM</t>
        </is>
      </c>
      <c r="B656" s="65" t="inlineStr">
        <is>
          <t>Catch on fly mode</t>
        </is>
      </c>
      <c r="C656" s="65" t="inlineStr">
        <is>
          <t>16#0C29 = 3113</t>
        </is>
      </c>
      <c r="D656" s="65" t="inlineStr">
        <is>
          <t>16#2001/E</t>
        </is>
      </c>
      <c r="E656" s="65" t="inlineStr">
        <is>
          <t>16#70/01/72 = 112/01/114</t>
        </is>
      </c>
      <c r="F656" s="67" t="inlineStr">
        <is>
          <t>COFM</t>
        </is>
      </c>
      <c r="G656" s="65" t="inlineStr">
        <is>
          <t>Configuration and settings</t>
        </is>
      </c>
      <c r="H656" s="65" t="inlineStr">
        <is>
          <t>R/WS</t>
        </is>
      </c>
      <c r="I656" s="65" t="inlineStr">
        <is>
          <t>WORD (Enumeration)</t>
        </is>
      </c>
      <c r="J656" s="65" t="inlineStr">
        <is>
          <t>-</t>
        </is>
      </c>
      <c r="K656" s="65" t="inlineStr">
        <is>
          <t>[Measured] HWCOF</t>
        </is>
      </c>
      <c r="L656" s="66" t="n"/>
      <c r="M656" s="65" t="inlineStr">
        <is>
          <t>[Catch On Fly Mode] (COFM)</t>
        </is>
      </c>
      <c r="N656" s="69" t="inlineStr">
        <is>
          <t>[Catch on the fly] (FLR)</t>
        </is>
      </c>
    </row>
    <row customFormat="1" r="657" s="60">
      <c r="A657" s="64" t="inlineStr">
        <is>
          <t>LFL3</t>
        </is>
      </c>
      <c r="B657" s="65" t="inlineStr">
        <is>
          <t>Response to 4-20mA loss on AI3</t>
        </is>
      </c>
      <c r="C657" s="65" t="inlineStr">
        <is>
          <t>16#1B65 = 7013</t>
        </is>
      </c>
      <c r="D657" s="65" t="inlineStr">
        <is>
          <t>16#2028/E</t>
        </is>
      </c>
      <c r="E657" s="65" t="inlineStr">
        <is>
          <t>16#84/01/0E = 132/01/14</t>
        </is>
      </c>
      <c r="F657" s="67" t="inlineStr">
        <is>
          <t>ECFG</t>
        </is>
      </c>
      <c r="G657" s="65" t="inlineStr">
        <is>
          <t>Configuration and settings</t>
        </is>
      </c>
      <c r="H657" s="65" t="inlineStr">
        <is>
          <t>R/WS</t>
        </is>
      </c>
      <c r="I657" s="65" t="inlineStr">
        <is>
          <t>WORD (Enumeration)</t>
        </is>
      </c>
      <c r="J657" s="65" t="inlineStr">
        <is>
          <t>-</t>
        </is>
      </c>
      <c r="K657" s="65" t="inlineStr">
        <is>
          <t>[Ignore] NO</t>
        </is>
      </c>
      <c r="L657" s="66" t="n"/>
      <c r="M657" s="65" t="inlineStr">
        <is>
          <t>[AI3 4-20mA loss] (LFL3)</t>
        </is>
      </c>
      <c r="N657" s="69" t="inlineStr">
        <is>
          <t>[4-20 mA loss] (LFL)</t>
        </is>
      </c>
    </row>
    <row customFormat="1" r="658" s="60">
      <c r="A658" s="64" t="inlineStr">
        <is>
          <t>INH</t>
        </is>
      </c>
      <c r="B658" s="65" t="inlineStr">
        <is>
          <t>Disable Error Detection</t>
        </is>
      </c>
      <c r="C658" s="65" t="inlineStr">
        <is>
          <t>16#1BD5 = 7125</t>
        </is>
      </c>
      <c r="D658" s="65" t="inlineStr">
        <is>
          <t>16#2029/1A</t>
        </is>
      </c>
      <c r="E658" s="65" t="inlineStr">
        <is>
          <t>16#84/01/7E = 132/01/126</t>
        </is>
      </c>
      <c r="F658" s="67" t="inlineStr">
        <is>
          <t>PSLIN</t>
        </is>
      </c>
      <c r="G658" s="65" t="inlineStr">
        <is>
          <t>Configuration and settings</t>
        </is>
      </c>
      <c r="H658" s="65" t="inlineStr">
        <is>
          <t>R/WS</t>
        </is>
      </c>
      <c r="I658" s="65" t="inlineStr">
        <is>
          <t>WORD (Enumeration)</t>
        </is>
      </c>
      <c r="J658" s="65" t="inlineStr">
        <is>
          <t>-</t>
        </is>
      </c>
      <c r="K658" s="65" t="inlineStr">
        <is>
          <t>[Not assigned] NO</t>
        </is>
      </c>
      <c r="L658" s="66" t="n"/>
      <c r="M658" s="65" t="inlineStr">
        <is>
          <t>[ErrorDetect Disable] (INH)</t>
        </is>
      </c>
      <c r="N658" s="69" t="inlineStr">
        <is>
          <t>[Error detection disable] (INH)</t>
        </is>
      </c>
    </row>
    <row customFormat="1" r="659" s="60">
      <c r="A659" s="64" t="inlineStr">
        <is>
          <t>INHS</t>
        </is>
      </c>
      <c r="B659" s="65" t="inlineStr">
        <is>
          <t>Forced Run</t>
        </is>
      </c>
      <c r="C659" s="65" t="inlineStr">
        <is>
          <t>16#1BD6 = 7126</t>
        </is>
      </c>
      <c r="D659" s="65" t="inlineStr">
        <is>
          <t>16#2029/1B</t>
        </is>
      </c>
      <c r="E659" s="65" t="inlineStr">
        <is>
          <t>16#84/01/7F = 132/01/127</t>
        </is>
      </c>
      <c r="F659" s="67" t="inlineStr">
        <is>
          <t>INHS</t>
        </is>
      </c>
      <c r="G659" s="65" t="inlineStr">
        <is>
          <t>Configuration and settings</t>
        </is>
      </c>
      <c r="H659" s="65" t="inlineStr">
        <is>
          <t>R/WS</t>
        </is>
      </c>
      <c r="I659" s="65" t="inlineStr">
        <is>
          <t>WORD (Enumeration)</t>
        </is>
      </c>
      <c r="J659" s="65" t="inlineStr">
        <is>
          <t>-</t>
        </is>
      </c>
      <c r="K659" s="65" t="inlineStr">
        <is>
          <t>[Disabled] NO</t>
        </is>
      </c>
      <c r="L659" s="66" t="n"/>
      <c r="M659" s="65" t="inlineStr">
        <is>
          <t>[Forced Run] (INHS)</t>
        </is>
      </c>
      <c r="N659" s="69" t="inlineStr">
        <is>
          <t>[Error detection disable] (INH)</t>
        </is>
      </c>
    </row>
    <row customFormat="1" r="660" s="60">
      <c r="A660" s="64" t="inlineStr">
        <is>
          <t>INHR</t>
        </is>
      </c>
      <c r="B660" s="65" t="inlineStr">
        <is>
          <t>Forced Run Reference Frequency</t>
        </is>
      </c>
      <c r="C660" s="65" t="inlineStr">
        <is>
          <t>16#1BD7 = 7127</t>
        </is>
      </c>
      <c r="D660" s="65" t="inlineStr">
        <is>
          <t>16#2029/1C</t>
        </is>
      </c>
      <c r="E660" s="65" t="inlineStr">
        <is>
          <t>16#84/01/80 = 132/01/128</t>
        </is>
      </c>
      <c r="F660" s="66" t="n"/>
      <c r="G660" s="65" t="inlineStr">
        <is>
          <t>Configuration and settings</t>
        </is>
      </c>
      <c r="H660" s="65" t="inlineStr">
        <is>
          <t>R/WS</t>
        </is>
      </c>
      <c r="I660" s="65" t="inlineStr">
        <is>
          <t>UINT (Unsigned16)</t>
        </is>
      </c>
      <c r="J660" s="65" t="inlineStr">
        <is>
          <t>0.1 Hz</t>
        </is>
      </c>
      <c r="K660" s="65" t="inlineStr">
        <is>
          <t>Refer to programming manual</t>
        </is>
      </c>
      <c r="L660" s="65" t="inlineStr">
        <is>
          <t>0.0 Hz ... 6553.5 Hz</t>
        </is>
      </c>
      <c r="M660" s="65" t="inlineStr">
        <is>
          <t>[Forced Run Ref] (INHR)</t>
        </is>
      </c>
      <c r="N660" s="69" t="inlineStr">
        <is>
          <t>[Error detection disable] (INH)</t>
        </is>
      </c>
    </row>
    <row customFormat="1" r="661" s="60">
      <c r="A661" s="64" t="inlineStr">
        <is>
          <t>CLL</t>
        </is>
      </c>
      <c r="B661" s="65" t="inlineStr">
        <is>
          <t>Response to Fieldbus module communication interruption</t>
        </is>
      </c>
      <c r="C661" s="65" t="inlineStr">
        <is>
          <t>16#1B67 = 7015</t>
        </is>
      </c>
      <c r="D661" s="65" t="inlineStr">
        <is>
          <t>16#2028/10</t>
        </is>
      </c>
      <c r="E661" s="65" t="inlineStr">
        <is>
          <t>16#84/01/10 = 132/01/16</t>
        </is>
      </c>
      <c r="F661" s="67" t="inlineStr">
        <is>
          <t>ECFG</t>
        </is>
      </c>
      <c r="G661" s="65" t="inlineStr">
        <is>
          <t>Configuration and settings</t>
        </is>
      </c>
      <c r="H661" s="65" t="inlineStr">
        <is>
          <t>R/WS</t>
        </is>
      </c>
      <c r="I661" s="65" t="inlineStr">
        <is>
          <t>WORD (Enumeration)</t>
        </is>
      </c>
      <c r="J661" s="65" t="inlineStr">
        <is>
          <t>-</t>
        </is>
      </c>
      <c r="K661" s="65" t="inlineStr">
        <is>
          <t>[Freewheel stop] YES</t>
        </is>
      </c>
      <c r="L661" s="66" t="n"/>
      <c r="M661" s="65" t="inlineStr">
        <is>
          <t>[Fieldbus Interrupt Resp] (CLL)</t>
        </is>
      </c>
      <c r="N661" s="69" t="inlineStr">
        <is>
          <t>[Communication Module] (COMO)</t>
        </is>
      </c>
    </row>
    <row customFormat="1" r="662" s="60">
      <c r="A662" s="64" t="inlineStr">
        <is>
          <t>COL</t>
        </is>
      </c>
      <c r="B662" s="65" t="inlineStr">
        <is>
          <t>Response to CANopen error</t>
        </is>
      </c>
      <c r="C662" s="65" t="inlineStr">
        <is>
          <t>16#1B63 = 7011</t>
        </is>
      </c>
      <c r="D662" s="65" t="inlineStr">
        <is>
          <t>16#2028/C</t>
        </is>
      </c>
      <c r="E662" s="65" t="inlineStr">
        <is>
          <t>16#84/01/0C = 132/01/12</t>
        </is>
      </c>
      <c r="F662" s="67" t="inlineStr">
        <is>
          <t>ECFG</t>
        </is>
      </c>
      <c r="G662" s="65" t="inlineStr">
        <is>
          <t>Configuration and settings</t>
        </is>
      </c>
      <c r="H662" s="65" t="inlineStr">
        <is>
          <t>R/WS</t>
        </is>
      </c>
      <c r="I662" s="65" t="inlineStr">
        <is>
          <t>WORD (Enumeration)</t>
        </is>
      </c>
      <c r="J662" s="65" t="inlineStr">
        <is>
          <t>-</t>
        </is>
      </c>
      <c r="K662" s="65" t="inlineStr">
        <is>
          <t>[Freewheel stop] YES</t>
        </is>
      </c>
      <c r="L662" s="66" t="n"/>
      <c r="M662" s="65" t="inlineStr">
        <is>
          <t>[CANopen Error Resp] (COL)</t>
        </is>
      </c>
      <c r="N662" s="69" t="inlineStr">
        <is>
          <t>[Communication Module] (COMO)</t>
        </is>
      </c>
    </row>
    <row customFormat="1" r="663" s="60">
      <c r="A663" s="64" t="inlineStr">
        <is>
          <t>SLL</t>
        </is>
      </c>
      <c r="B663" s="65" t="inlineStr">
        <is>
          <t>Response to Modbus interruption</t>
        </is>
      </c>
      <c r="C663" s="65" t="inlineStr">
        <is>
          <t>16#1B62 = 7010</t>
        </is>
      </c>
      <c r="D663" s="65" t="inlineStr">
        <is>
          <t>16#2028/B</t>
        </is>
      </c>
      <c r="E663" s="65" t="inlineStr">
        <is>
          <t>16#84/01/0B = 132/01/11</t>
        </is>
      </c>
      <c r="F663" s="67" t="inlineStr">
        <is>
          <t>ECFG</t>
        </is>
      </c>
      <c r="G663" s="65" t="inlineStr">
        <is>
          <t>Configuration and settings</t>
        </is>
      </c>
      <c r="H663" s="65" t="inlineStr">
        <is>
          <t>R/WS</t>
        </is>
      </c>
      <c r="I663" s="65" t="inlineStr">
        <is>
          <t>WORD (Enumeration)</t>
        </is>
      </c>
      <c r="J663" s="65" t="inlineStr">
        <is>
          <t>-</t>
        </is>
      </c>
      <c r="K663" s="65" t="inlineStr">
        <is>
          <t>[Freewheel stop] YES</t>
        </is>
      </c>
      <c r="L663" s="66" t="n"/>
      <c r="M663" s="65" t="inlineStr">
        <is>
          <t>[Modbus Error Resp] (SLL)</t>
        </is>
      </c>
      <c r="N663" s="69" t="inlineStr">
        <is>
          <t>[Fieldbus monitoring] (CLL)</t>
        </is>
      </c>
    </row>
    <row customFormat="1" r="664" s="60">
      <c r="A664" s="64" t="inlineStr">
        <is>
          <t>SSB</t>
        </is>
      </c>
      <c r="B664" s="65" t="inlineStr">
        <is>
          <t>Stop type - Torque/I limit</t>
        </is>
      </c>
      <c r="C664" s="65" t="inlineStr">
        <is>
          <t>16#2418 = 9240</t>
        </is>
      </c>
      <c r="D664" s="65" t="inlineStr">
        <is>
          <t>16#203E/29</t>
        </is>
      </c>
      <c r="E664" s="65" t="inlineStr">
        <is>
          <t>16#8F/01/29 = 143/01/41</t>
        </is>
      </c>
      <c r="F664" s="67" t="inlineStr">
        <is>
          <t>ECFG</t>
        </is>
      </c>
      <c r="G664" s="65" t="inlineStr">
        <is>
          <t>Configuration and settings</t>
        </is>
      </c>
      <c r="H664" s="65" t="inlineStr">
        <is>
          <t>R/WS</t>
        </is>
      </c>
      <c r="I664" s="65" t="inlineStr">
        <is>
          <t>WORD (Enumeration)</t>
        </is>
      </c>
      <c r="J664" s="65" t="inlineStr">
        <is>
          <t>-</t>
        </is>
      </c>
      <c r="K664" s="65" t="inlineStr">
        <is>
          <t>[Ignore] NO</t>
        </is>
      </c>
      <c r="L664" s="66" t="n"/>
      <c r="M664" s="65" t="inlineStr">
        <is>
          <t>[Trq/I limit. stop] (SSB)</t>
        </is>
      </c>
      <c r="N664" s="69" t="inlineStr">
        <is>
          <t>[Torque limitation] (TOL)
[Torque or I limit detect] (TID)</t>
        </is>
      </c>
    </row>
    <row customFormat="1" r="665" s="60">
      <c r="A665" s="64" t="inlineStr">
        <is>
          <t>TNL</t>
        </is>
      </c>
      <c r="B665" s="65" t="inlineStr">
        <is>
          <t>Response to Autotuning error</t>
        </is>
      </c>
      <c r="C665" s="65" t="inlineStr">
        <is>
          <t>16#1B64 = 7012</t>
        </is>
      </c>
      <c r="D665" s="65" t="inlineStr">
        <is>
          <t>16#2028/D</t>
        </is>
      </c>
      <c r="E665" s="65" t="inlineStr">
        <is>
          <t>16#84/01/0D = 132/01/13</t>
        </is>
      </c>
      <c r="F665" s="67" t="inlineStr">
        <is>
          <t>ECFG</t>
        </is>
      </c>
      <c r="G665" s="65" t="inlineStr">
        <is>
          <t>Configuration and settings</t>
        </is>
      </c>
      <c r="H665" s="65" t="inlineStr">
        <is>
          <t>R/WS</t>
        </is>
      </c>
      <c r="I665" s="65" t="inlineStr">
        <is>
          <t>WORD (Enumeration)</t>
        </is>
      </c>
      <c r="J665" s="65" t="inlineStr">
        <is>
          <t>-</t>
        </is>
      </c>
      <c r="K665" s="65" t="inlineStr">
        <is>
          <t>[Freewheel stop] YES</t>
        </is>
      </c>
      <c r="L665" s="66" t="n"/>
      <c r="M665" s="65" t="inlineStr">
        <is>
          <t>[Tuning Error Resp] (TNL)</t>
        </is>
      </c>
      <c r="N665" s="69" t="inlineStr">
        <is>
          <t>[Motor tune] (MTU)</t>
        </is>
      </c>
    </row>
    <row customFormat="1" r="666" s="60">
      <c r="A666" s="64" t="inlineStr">
        <is>
          <t>PPI</t>
        </is>
      </c>
      <c r="B666" s="65" t="inlineStr">
        <is>
          <t>Pairing password</t>
        </is>
      </c>
      <c r="C666" s="65" t="inlineStr">
        <is>
          <t>16#36B1 = 14001</t>
        </is>
      </c>
      <c r="D666" s="65" t="inlineStr">
        <is>
          <t>16#206E/2</t>
        </is>
      </c>
      <c r="E666" s="65" t="inlineStr">
        <is>
          <t>16#A7/01/02 = 167/01/02</t>
        </is>
      </c>
      <c r="F666" s="66" t="n"/>
      <c r="G666" s="65" t="inlineStr">
        <is>
          <t>Configuration and settings</t>
        </is>
      </c>
      <c r="H666" s="65" t="inlineStr">
        <is>
          <t>R/WS</t>
        </is>
      </c>
      <c r="I666" s="65" t="inlineStr">
        <is>
          <t>UINT (Unsigned16)</t>
        </is>
      </c>
      <c r="J666" s="65" t="inlineStr">
        <is>
          <t xml:space="preserve">1 </t>
        </is>
      </c>
      <c r="K666" s="65" t="inlineStr">
        <is>
          <t xml:space="preserve">0 </t>
        </is>
      </c>
      <c r="L666" s="65" t="inlineStr">
        <is>
          <t xml:space="preserve">0  ... 9999 </t>
        </is>
      </c>
      <c r="M666" s="65" t="inlineStr">
        <is>
          <t>[Pairing password] (PPI)</t>
        </is>
      </c>
      <c r="N666" s="69" t="inlineStr">
        <is>
          <t>[My preferences] (MYP)</t>
        </is>
      </c>
    </row>
    <row customFormat="1" r="667" s="60">
      <c r="A667" s="64" t="inlineStr">
        <is>
          <t>LFF</t>
        </is>
      </c>
      <c r="B667" s="65" t="inlineStr">
        <is>
          <t>Fall back speed</t>
        </is>
      </c>
      <c r="C667" s="65" t="inlineStr">
        <is>
          <t>16#1BA8 = 7080</t>
        </is>
      </c>
      <c r="D667" s="65" t="inlineStr">
        <is>
          <t>16#2028/51</t>
        </is>
      </c>
      <c r="E667" s="65" t="inlineStr">
        <is>
          <t>16#84/01/51 = 132/01/81</t>
        </is>
      </c>
      <c r="F667" s="66" t="n"/>
      <c r="G667" s="65" t="inlineStr">
        <is>
          <t>Configuration and settings</t>
        </is>
      </c>
      <c r="H667" s="65" t="inlineStr">
        <is>
          <t>R/WS</t>
        </is>
      </c>
      <c r="I667" s="65" t="inlineStr">
        <is>
          <t>UINT (Unsigned16)</t>
        </is>
      </c>
      <c r="J667" s="65" t="inlineStr">
        <is>
          <t>0.1 Hz</t>
        </is>
      </c>
      <c r="K667" s="65" t="inlineStr">
        <is>
          <t>0.0 Hz</t>
        </is>
      </c>
      <c r="L667" s="65" t="inlineStr">
        <is>
          <t>0.0 Hz ... 300.0 Hz</t>
        </is>
      </c>
      <c r="M667" s="65" t="inlineStr">
        <is>
          <t>[FallbackSpeed] (LFF)</t>
        </is>
      </c>
      <c r="N667" s="69" t="inlineStr">
        <is>
          <t>[4-20 mA loss] (LFL)
[External error] (ETF)
[Communication Module] (COMO)
[Fieldbus monitoring] (CLL)
[Fallback speed] (LFF)
[Embedded modbus TCP] (EMTC)
[Pumpcycle monitoring] (CSP)
[Thermal monitoring] (TPP)
[Thermal monitoring] (TPP)
[Thermal monitoring] (TPP)
[M/S System Architecture] (MSA)</t>
        </is>
      </c>
    </row>
    <row customFormat="1" r="668" s="60">
      <c r="A668" s="64" t="inlineStr">
        <is>
          <t>FQF</t>
        </is>
      </c>
      <c r="B668" s="65" t="inlineStr">
        <is>
          <t>Frequency meter</t>
        </is>
      </c>
      <c r="C668" s="65" t="inlineStr">
        <is>
          <t>16#3909 = 14601</t>
        </is>
      </c>
      <c r="D668" s="65" t="inlineStr">
        <is>
          <t>16#2074/2</t>
        </is>
      </c>
      <c r="E668" s="65" t="inlineStr">
        <is>
          <t>16#AA/01/02 = 170/01/02</t>
        </is>
      </c>
      <c r="F668" s="67" t="inlineStr">
        <is>
          <t>PSA</t>
        </is>
      </c>
      <c r="G668" s="65" t="inlineStr">
        <is>
          <t>Configuration and settings</t>
        </is>
      </c>
      <c r="H668" s="65" t="inlineStr">
        <is>
          <t>R/WS</t>
        </is>
      </c>
      <c r="I668" s="65" t="inlineStr">
        <is>
          <t>WORD (Enumeration)</t>
        </is>
      </c>
      <c r="J668" s="65" t="inlineStr">
        <is>
          <t>-</t>
        </is>
      </c>
      <c r="K668" s="65" t="inlineStr">
        <is>
          <t>[Not configured] NO</t>
        </is>
      </c>
      <c r="L668" s="66" t="n"/>
      <c r="M668" s="65" t="inlineStr">
        <is>
          <t>[Frequency meter] (FQF)</t>
        </is>
      </c>
      <c r="N668" s="69" t="inlineStr">
        <is>
          <t>[Frequency meter] (FQF)</t>
        </is>
      </c>
    </row>
    <row customFormat="1" r="669" s="60">
      <c r="A669" s="64" t="inlineStr">
        <is>
          <t>FQC</t>
        </is>
      </c>
      <c r="B669" s="65" t="inlineStr">
        <is>
          <t>Pulse scaling divisor</t>
        </is>
      </c>
      <c r="C669" s="65" t="inlineStr">
        <is>
          <t>16#390A = 14602</t>
        </is>
      </c>
      <c r="D669" s="65" t="inlineStr">
        <is>
          <t>16#2074/3</t>
        </is>
      </c>
      <c r="E669" s="65" t="inlineStr">
        <is>
          <t>16#AA/01/03 = 170/01/03</t>
        </is>
      </c>
      <c r="F669" s="66" t="n"/>
      <c r="G669" s="65" t="inlineStr">
        <is>
          <t>Configuration and settings</t>
        </is>
      </c>
      <c r="H669" s="65" t="inlineStr">
        <is>
          <t>R/W</t>
        </is>
      </c>
      <c r="I669" s="65" t="inlineStr">
        <is>
          <t>UINT (Unsigned16)</t>
        </is>
      </c>
      <c r="J669" s="65" t="inlineStr">
        <is>
          <t xml:space="preserve">0.1 </t>
        </is>
      </c>
      <c r="K669" s="65" t="inlineStr">
        <is>
          <t xml:space="preserve">1.0 </t>
        </is>
      </c>
      <c r="L669" s="65" t="inlineStr">
        <is>
          <t xml:space="preserve">1.0  ... 100.0 </t>
        </is>
      </c>
      <c r="M669" s="65" t="inlineStr">
        <is>
          <t>[Pulse scal. divider] (FQC)</t>
        </is>
      </c>
      <c r="N669" s="69" t="inlineStr">
        <is>
          <t>[Frequency meter] (FQF)</t>
        </is>
      </c>
    </row>
    <row customFormat="1" r="670" s="60">
      <c r="A670" s="64" t="inlineStr">
        <is>
          <t>FQA</t>
        </is>
      </c>
      <c r="B670" s="65" t="inlineStr">
        <is>
          <t>Overspd. pulse threshold</t>
        </is>
      </c>
      <c r="C670" s="65" t="inlineStr">
        <is>
          <t>16#390C = 14604</t>
        </is>
      </c>
      <c r="D670" s="65" t="inlineStr">
        <is>
          <t>16#2074/5</t>
        </is>
      </c>
      <c r="E670" s="65" t="inlineStr">
        <is>
          <t>16#AA/01/05 = 170/01/05</t>
        </is>
      </c>
      <c r="F670" s="66" t="n"/>
      <c r="G670" s="65" t="inlineStr">
        <is>
          <t>Configuration and settings</t>
        </is>
      </c>
      <c r="H670" s="65" t="inlineStr">
        <is>
          <t>R/WS</t>
        </is>
      </c>
      <c r="I670" s="65" t="inlineStr">
        <is>
          <t>UINT (Unsigned16)</t>
        </is>
      </c>
      <c r="J670" s="65" t="inlineStr">
        <is>
          <t>1 Hz</t>
        </is>
      </c>
      <c r="K670" s="65" t="inlineStr">
        <is>
          <t>0 Hz</t>
        </is>
      </c>
      <c r="L670" s="65" t="inlineStr">
        <is>
          <t>0 Hz ... 30000 Hz</t>
        </is>
      </c>
      <c r="M670" s="65" t="inlineStr">
        <is>
          <t>[Overspd. pulse thd.] (FQA)</t>
        </is>
      </c>
      <c r="N670" s="69" t="inlineStr">
        <is>
          <t>[Frequency meter] (FQF)</t>
        </is>
      </c>
    </row>
    <row customFormat="1" r="671" s="60">
      <c r="A671" s="64" t="inlineStr">
        <is>
          <t>TDS</t>
        </is>
      </c>
      <c r="B671" s="65" t="inlineStr">
        <is>
          <t>Pulse Overspeed delay</t>
        </is>
      </c>
      <c r="C671" s="65" t="inlineStr">
        <is>
          <t>16#390D = 14605</t>
        </is>
      </c>
      <c r="D671" s="65" t="inlineStr">
        <is>
          <t>16#2074/6</t>
        </is>
      </c>
      <c r="E671" s="65" t="inlineStr">
        <is>
          <t>16#AA/01/06 = 170/01/06</t>
        </is>
      </c>
      <c r="F671" s="66" t="n"/>
      <c r="G671" s="65" t="inlineStr">
        <is>
          <t>Configuration and settings</t>
        </is>
      </c>
      <c r="H671" s="65" t="inlineStr">
        <is>
          <t>R/WS</t>
        </is>
      </c>
      <c r="I671" s="65" t="inlineStr">
        <is>
          <t>UINT (Unsigned16)</t>
        </is>
      </c>
      <c r="J671" s="65" t="inlineStr">
        <is>
          <t>0.1 s</t>
        </is>
      </c>
      <c r="K671" s="65" t="inlineStr">
        <is>
          <t>0.0 s</t>
        </is>
      </c>
      <c r="L671" s="65" t="inlineStr">
        <is>
          <t>0.0 s ... 10.0 s</t>
        </is>
      </c>
      <c r="M671" s="65" t="inlineStr">
        <is>
          <t>[Pulse overspd delay] (TDS)</t>
        </is>
      </c>
      <c r="N671" s="69" t="inlineStr">
        <is>
          <t>[Frequency meter] (FQF)</t>
        </is>
      </c>
    </row>
    <row customFormat="1" r="672" s="60">
      <c r="A672" s="64" t="inlineStr">
        <is>
          <t>FDT</t>
        </is>
      </c>
      <c r="B672" s="65" t="inlineStr">
        <is>
          <t>Level freq. pulse ctrl</t>
        </is>
      </c>
      <c r="C672" s="65" t="inlineStr">
        <is>
          <t>16#390E = 14606</t>
        </is>
      </c>
      <c r="D672" s="65" t="inlineStr">
        <is>
          <t>16#2074/7</t>
        </is>
      </c>
      <c r="E672" s="65" t="inlineStr">
        <is>
          <t>16#AA/01/07 = 170/01/07</t>
        </is>
      </c>
      <c r="F672" s="66" t="n"/>
      <c r="G672" s="65" t="inlineStr">
        <is>
          <t>Configuration and settings</t>
        </is>
      </c>
      <c r="H672" s="65" t="inlineStr">
        <is>
          <t>R/WS</t>
        </is>
      </c>
      <c r="I672" s="65" t="inlineStr">
        <is>
          <t>UINT (Unsigned16)</t>
        </is>
      </c>
      <c r="J672" s="65" t="inlineStr">
        <is>
          <t>0.1 Hz</t>
        </is>
      </c>
      <c r="K672" s="65" t="inlineStr">
        <is>
          <t>0.0 Hz</t>
        </is>
      </c>
      <c r="L672" s="65" t="inlineStr">
        <is>
          <t>0.0 Hz ... 300.0 Hz</t>
        </is>
      </c>
      <c r="M672" s="65" t="inlineStr">
        <is>
          <t>[Level fr. pulse ctrl] (FDT)</t>
        </is>
      </c>
      <c r="N672" s="69" t="inlineStr">
        <is>
          <t>[Frequency meter] (FQF)</t>
        </is>
      </c>
    </row>
    <row customFormat="1" r="673" s="60">
      <c r="A673" s="64" t="inlineStr">
        <is>
          <t>FQT</t>
        </is>
      </c>
      <c r="B673" s="65" t="inlineStr">
        <is>
          <t>Pulse threshold wo Run</t>
        </is>
      </c>
      <c r="C673" s="65" t="inlineStr">
        <is>
          <t>16#390F = 14607</t>
        </is>
      </c>
      <c r="D673" s="65" t="inlineStr">
        <is>
          <t>16#2074/8</t>
        </is>
      </c>
      <c r="E673" s="65" t="inlineStr">
        <is>
          <t>16#AA/01/08 = 170/01/08</t>
        </is>
      </c>
      <c r="F673" s="66" t="n"/>
      <c r="G673" s="65" t="inlineStr">
        <is>
          <t>Configuration and settings</t>
        </is>
      </c>
      <c r="H673" s="65" t="inlineStr">
        <is>
          <t>R/WS</t>
        </is>
      </c>
      <c r="I673" s="65" t="inlineStr">
        <is>
          <t>UINT (Unsigned16)</t>
        </is>
      </c>
      <c r="J673" s="65" t="inlineStr">
        <is>
          <t>1 Hz</t>
        </is>
      </c>
      <c r="K673" s="65" t="inlineStr">
        <is>
          <t>0 Hz</t>
        </is>
      </c>
      <c r="L673" s="65" t="inlineStr">
        <is>
          <t>0 Hz ... 1000 Hz</t>
        </is>
      </c>
      <c r="M673" s="65" t="inlineStr">
        <is>
          <t>[Pulse thd. wo Run] (FQT)</t>
        </is>
      </c>
      <c r="N673" s="69" t="inlineStr">
        <is>
          <t>[Frequency meter] (FQF)</t>
        </is>
      </c>
    </row>
    <row customFormat="1" r="674" s="60">
      <c r="A674" s="64" t="inlineStr">
        <is>
          <t>NCA1</t>
        </is>
      </c>
      <c r="B674" s="65" t="inlineStr">
        <is>
          <t>Scan output 1 address</t>
        </is>
      </c>
      <c r="C674" s="65" t="inlineStr">
        <is>
          <t>16#31B1 = 12721</t>
        </is>
      </c>
      <c r="D674" s="65" t="inlineStr">
        <is>
          <t>16#2061/16</t>
        </is>
      </c>
      <c r="E674" s="65" t="inlineStr">
        <is>
          <t>16#A0/01/7A = 160/01/122</t>
        </is>
      </c>
      <c r="F674" s="66" t="n"/>
      <c r="G674" s="65" t="inlineStr">
        <is>
          <t>Configuration and settings</t>
        </is>
      </c>
      <c r="H674" s="65" t="inlineStr">
        <is>
          <t>R/WS</t>
        </is>
      </c>
      <c r="I674" s="65" t="inlineStr">
        <is>
          <t>UINT (Unsigned16)</t>
        </is>
      </c>
      <c r="J674" s="65" t="inlineStr">
        <is>
          <t xml:space="preserve">1 </t>
        </is>
      </c>
      <c r="K674" s="65" t="inlineStr">
        <is>
          <t xml:space="preserve">8501 </t>
        </is>
      </c>
      <c r="L674" s="65" t="inlineStr">
        <is>
          <t xml:space="preserve">0  ... 65535 </t>
        </is>
      </c>
      <c r="M674" s="66" t="n"/>
      <c r="N674" s="68" t="n"/>
    </row>
    <row customFormat="1" r="675" s="60">
      <c r="A675" s="64" t="inlineStr">
        <is>
          <t>NCA2</t>
        </is>
      </c>
      <c r="B675" s="65" t="inlineStr">
        <is>
          <t>Scan output 2 address</t>
        </is>
      </c>
      <c r="C675" s="65" t="inlineStr">
        <is>
          <t>16#31B2 = 12722</t>
        </is>
      </c>
      <c r="D675" s="65" t="inlineStr">
        <is>
          <t>16#2061/17</t>
        </is>
      </c>
      <c r="E675" s="65" t="inlineStr">
        <is>
          <t>16#A0/01/7B = 160/01/123</t>
        </is>
      </c>
      <c r="F675" s="66" t="n"/>
      <c r="G675" s="65" t="inlineStr">
        <is>
          <t>Configuration and settings</t>
        </is>
      </c>
      <c r="H675" s="65" t="inlineStr">
        <is>
          <t>R/WS</t>
        </is>
      </c>
      <c r="I675" s="65" t="inlineStr">
        <is>
          <t>UINT (Unsigned16)</t>
        </is>
      </c>
      <c r="J675" s="65" t="inlineStr">
        <is>
          <t xml:space="preserve">1 </t>
        </is>
      </c>
      <c r="K675" s="65" t="inlineStr">
        <is>
          <t xml:space="preserve">8602 </t>
        </is>
      </c>
      <c r="L675" s="65" t="inlineStr">
        <is>
          <t xml:space="preserve">0  ... 65535 </t>
        </is>
      </c>
      <c r="M675" s="66" t="n"/>
      <c r="N675" s="68" t="n"/>
    </row>
    <row customFormat="1" r="676" s="60">
      <c r="A676" s="64" t="inlineStr">
        <is>
          <t>NCA3</t>
        </is>
      </c>
      <c r="B676" s="65" t="inlineStr">
        <is>
          <t>Scan output 3 address</t>
        </is>
      </c>
      <c r="C676" s="65" t="inlineStr">
        <is>
          <t>16#31B3 = 12723</t>
        </is>
      </c>
      <c r="D676" s="65" t="inlineStr">
        <is>
          <t>16#2061/18</t>
        </is>
      </c>
      <c r="E676" s="65" t="inlineStr">
        <is>
          <t>16#A0/01/7C = 160/01/124</t>
        </is>
      </c>
      <c r="F676" s="66" t="n"/>
      <c r="G676" s="65" t="inlineStr">
        <is>
          <t>Configuration and settings</t>
        </is>
      </c>
      <c r="H676" s="65" t="inlineStr">
        <is>
          <t>R/WS</t>
        </is>
      </c>
      <c r="I676" s="65" t="inlineStr">
        <is>
          <t>UINT (Unsigned16)</t>
        </is>
      </c>
      <c r="J676" s="65" t="inlineStr">
        <is>
          <t xml:space="preserve">1 </t>
        </is>
      </c>
      <c r="K676" s="65" t="inlineStr">
        <is>
          <t xml:space="preserve">0 </t>
        </is>
      </c>
      <c r="L676" s="65" t="inlineStr">
        <is>
          <t xml:space="preserve">0  ... 65535 </t>
        </is>
      </c>
      <c r="M676" s="66" t="n"/>
      <c r="N676" s="68" t="n"/>
    </row>
    <row customFormat="1" r="677" s="60">
      <c r="A677" s="64" t="inlineStr">
        <is>
          <t>NCA4</t>
        </is>
      </c>
      <c r="B677" s="65" t="inlineStr">
        <is>
          <t>Scan output 4 address</t>
        </is>
      </c>
      <c r="C677" s="65" t="inlineStr">
        <is>
          <t>16#31B4 = 12724</t>
        </is>
      </c>
      <c r="D677" s="65" t="inlineStr">
        <is>
          <t>16#2061/19</t>
        </is>
      </c>
      <c r="E677" s="65" t="inlineStr">
        <is>
          <t>16#A0/01/7D = 160/01/125</t>
        </is>
      </c>
      <c r="F677" s="66" t="n"/>
      <c r="G677" s="65" t="inlineStr">
        <is>
          <t>Configuration and settings</t>
        </is>
      </c>
      <c r="H677" s="65" t="inlineStr">
        <is>
          <t>R/WS</t>
        </is>
      </c>
      <c r="I677" s="65" t="inlineStr">
        <is>
          <t>UINT (Unsigned16)</t>
        </is>
      </c>
      <c r="J677" s="65" t="inlineStr">
        <is>
          <t xml:space="preserve">1 </t>
        </is>
      </c>
      <c r="K677" s="65" t="inlineStr">
        <is>
          <t xml:space="preserve">0 </t>
        </is>
      </c>
      <c r="L677" s="65" t="inlineStr">
        <is>
          <t xml:space="preserve">0  ... 65535 </t>
        </is>
      </c>
      <c r="M677" s="66" t="n"/>
      <c r="N677" s="68" t="n"/>
    </row>
    <row customFormat="1" r="678" s="60">
      <c r="A678" s="64" t="inlineStr">
        <is>
          <t>NCA5</t>
        </is>
      </c>
      <c r="B678" s="65" t="inlineStr">
        <is>
          <t>Scan output 5 address</t>
        </is>
      </c>
      <c r="C678" s="65" t="inlineStr">
        <is>
          <t>16#31B5 = 12725</t>
        </is>
      </c>
      <c r="D678" s="65" t="inlineStr">
        <is>
          <t>16#2061/1A</t>
        </is>
      </c>
      <c r="E678" s="65" t="inlineStr">
        <is>
          <t>16#A0/01/7E = 160/01/126</t>
        </is>
      </c>
      <c r="F678" s="66" t="n"/>
      <c r="G678" s="65" t="inlineStr">
        <is>
          <t>Configuration and settings</t>
        </is>
      </c>
      <c r="H678" s="65" t="inlineStr">
        <is>
          <t>R/WS</t>
        </is>
      </c>
      <c r="I678" s="65" t="inlineStr">
        <is>
          <t>UINT (Unsigned16)</t>
        </is>
      </c>
      <c r="J678" s="65" t="inlineStr">
        <is>
          <t xml:space="preserve">1 </t>
        </is>
      </c>
      <c r="K678" s="65" t="inlineStr">
        <is>
          <t xml:space="preserve">0 </t>
        </is>
      </c>
      <c r="L678" s="65" t="inlineStr">
        <is>
          <t xml:space="preserve">0  ... 65535 </t>
        </is>
      </c>
      <c r="M678" s="66" t="n"/>
      <c r="N678" s="68" t="n"/>
    </row>
    <row customFormat="1" r="679" s="60">
      <c r="A679" s="64" t="inlineStr">
        <is>
          <t>NCA6</t>
        </is>
      </c>
      <c r="B679" s="65" t="inlineStr">
        <is>
          <t>Scan output 6 address</t>
        </is>
      </c>
      <c r="C679" s="65" t="inlineStr">
        <is>
          <t>16#31B6 = 12726</t>
        </is>
      </c>
      <c r="D679" s="65" t="inlineStr">
        <is>
          <t>16#2061/1B</t>
        </is>
      </c>
      <c r="E679" s="65" t="inlineStr">
        <is>
          <t>16#A0/01/7F = 160/01/127</t>
        </is>
      </c>
      <c r="F679" s="66" t="n"/>
      <c r="G679" s="65" t="inlineStr">
        <is>
          <t>Configuration and settings</t>
        </is>
      </c>
      <c r="H679" s="65" t="inlineStr">
        <is>
          <t>R/WS</t>
        </is>
      </c>
      <c r="I679" s="65" t="inlineStr">
        <is>
          <t>UINT (Unsigned16)</t>
        </is>
      </c>
      <c r="J679" s="65" t="inlineStr">
        <is>
          <t xml:space="preserve">1 </t>
        </is>
      </c>
      <c r="K679" s="65" t="inlineStr">
        <is>
          <t xml:space="preserve">0 </t>
        </is>
      </c>
      <c r="L679" s="65" t="inlineStr">
        <is>
          <t xml:space="preserve">0  ... 65535 </t>
        </is>
      </c>
      <c r="M679" s="66" t="n"/>
      <c r="N679" s="68" t="n"/>
    </row>
    <row customFormat="1" r="680" s="60">
      <c r="A680" s="64" t="inlineStr">
        <is>
          <t>NCA7</t>
        </is>
      </c>
      <c r="B680" s="65" t="inlineStr">
        <is>
          <t>Scan output 7 address</t>
        </is>
      </c>
      <c r="C680" s="65" t="inlineStr">
        <is>
          <t>16#31B7 = 12727</t>
        </is>
      </c>
      <c r="D680" s="65" t="inlineStr">
        <is>
          <t>16#2061/1C</t>
        </is>
      </c>
      <c r="E680" s="65" t="inlineStr">
        <is>
          <t>16#A0/01/80 = 160/01/128</t>
        </is>
      </c>
      <c r="F680" s="66" t="n"/>
      <c r="G680" s="65" t="inlineStr">
        <is>
          <t>Configuration and settings</t>
        </is>
      </c>
      <c r="H680" s="65" t="inlineStr">
        <is>
          <t>R/WS</t>
        </is>
      </c>
      <c r="I680" s="65" t="inlineStr">
        <is>
          <t>UINT (Unsigned16)</t>
        </is>
      </c>
      <c r="J680" s="65" t="inlineStr">
        <is>
          <t xml:space="preserve">1 </t>
        </is>
      </c>
      <c r="K680" s="65" t="inlineStr">
        <is>
          <t xml:space="preserve">0 </t>
        </is>
      </c>
      <c r="L680" s="65" t="inlineStr">
        <is>
          <t xml:space="preserve">0  ... 65535 </t>
        </is>
      </c>
      <c r="M680" s="66" t="n"/>
      <c r="N680" s="68" t="n"/>
    </row>
    <row customFormat="1" r="681" s="60">
      <c r="A681" s="64" t="inlineStr">
        <is>
          <t>NCA8</t>
        </is>
      </c>
      <c r="B681" s="65" t="inlineStr">
        <is>
          <t>Scan output 8 address</t>
        </is>
      </c>
      <c r="C681" s="65" t="inlineStr">
        <is>
          <t>16#31B8 = 12728</t>
        </is>
      </c>
      <c r="D681" s="65" t="inlineStr">
        <is>
          <t>16#2061/1D</t>
        </is>
      </c>
      <c r="E681" s="65" t="inlineStr">
        <is>
          <t>16#A0/01/81 = 160/01/129</t>
        </is>
      </c>
      <c r="F681" s="66" t="n"/>
      <c r="G681" s="65" t="inlineStr">
        <is>
          <t>Configuration and settings</t>
        </is>
      </c>
      <c r="H681" s="65" t="inlineStr">
        <is>
          <t>R/WS</t>
        </is>
      </c>
      <c r="I681" s="65" t="inlineStr">
        <is>
          <t>UINT (Unsigned16)</t>
        </is>
      </c>
      <c r="J681" s="65" t="inlineStr">
        <is>
          <t xml:space="preserve">1 </t>
        </is>
      </c>
      <c r="K681" s="65" t="inlineStr">
        <is>
          <t xml:space="preserve">0 </t>
        </is>
      </c>
      <c r="L681" s="65" t="inlineStr">
        <is>
          <t xml:space="preserve">0  ... 65535 </t>
        </is>
      </c>
      <c r="M681" s="66" t="n"/>
      <c r="N681" s="68" t="n"/>
    </row>
    <row customFormat="1" r="682" s="60">
      <c r="A682" s="64" t="inlineStr">
        <is>
          <t>NMA1</t>
        </is>
      </c>
      <c r="B682" s="65" t="inlineStr">
        <is>
          <t>Scan input 1 address</t>
        </is>
      </c>
      <c r="C682" s="65" t="inlineStr">
        <is>
          <t>16#319D = 12701</t>
        </is>
      </c>
      <c r="D682" s="65" t="inlineStr">
        <is>
          <t>16#2061/2</t>
        </is>
      </c>
      <c r="E682" s="65" t="inlineStr">
        <is>
          <t>16#A0/01/66 = 160/01/102</t>
        </is>
      </c>
      <c r="F682" s="66" t="n"/>
      <c r="G682" s="65" t="inlineStr">
        <is>
          <t>Configuration and settings</t>
        </is>
      </c>
      <c r="H682" s="65" t="inlineStr">
        <is>
          <t>R/WS</t>
        </is>
      </c>
      <c r="I682" s="65" t="inlineStr">
        <is>
          <t>UINT (Unsigned16)</t>
        </is>
      </c>
      <c r="J682" s="65" t="inlineStr">
        <is>
          <t xml:space="preserve">1 </t>
        </is>
      </c>
      <c r="K682" s="65" t="inlineStr">
        <is>
          <t xml:space="preserve">3201 </t>
        </is>
      </c>
      <c r="L682" s="65" t="inlineStr">
        <is>
          <t xml:space="preserve">0  ... 65535 </t>
        </is>
      </c>
      <c r="M682" s="66" t="n"/>
      <c r="N682" s="68" t="n"/>
    </row>
    <row customFormat="1" r="683" s="60">
      <c r="A683" s="64" t="inlineStr">
        <is>
          <t>NMA2</t>
        </is>
      </c>
      <c r="B683" s="65" t="inlineStr">
        <is>
          <t>Scan input 2 address</t>
        </is>
      </c>
      <c r="C683" s="65" t="inlineStr">
        <is>
          <t>16#319E = 12702</t>
        </is>
      </c>
      <c r="D683" s="65" t="inlineStr">
        <is>
          <t>16#2061/3</t>
        </is>
      </c>
      <c r="E683" s="65" t="inlineStr">
        <is>
          <t>16#A0/01/67 = 160/01/103</t>
        </is>
      </c>
      <c r="F683" s="66" t="n"/>
      <c r="G683" s="65" t="inlineStr">
        <is>
          <t>Configuration and settings</t>
        </is>
      </c>
      <c r="H683" s="65" t="inlineStr">
        <is>
          <t>R/WS</t>
        </is>
      </c>
      <c r="I683" s="65" t="inlineStr">
        <is>
          <t>UINT (Unsigned16)</t>
        </is>
      </c>
      <c r="J683" s="65" t="inlineStr">
        <is>
          <t xml:space="preserve">1 </t>
        </is>
      </c>
      <c r="K683" s="65" t="inlineStr">
        <is>
          <t xml:space="preserve">8604 </t>
        </is>
      </c>
      <c r="L683" s="65" t="inlineStr">
        <is>
          <t xml:space="preserve">0  ... 65535 </t>
        </is>
      </c>
      <c r="M683" s="66" t="n"/>
      <c r="N683" s="68" t="n"/>
    </row>
    <row customFormat="1" r="684" s="60">
      <c r="A684" s="64" t="inlineStr">
        <is>
          <t>NMA3</t>
        </is>
      </c>
      <c r="B684" s="65" t="inlineStr">
        <is>
          <t>Scan input 3 address</t>
        </is>
      </c>
      <c r="C684" s="65" t="inlineStr">
        <is>
          <t>16#319F = 12703</t>
        </is>
      </c>
      <c r="D684" s="65" t="inlineStr">
        <is>
          <t>16#2061/4</t>
        </is>
      </c>
      <c r="E684" s="65" t="inlineStr">
        <is>
          <t>16#A0/01/68 = 160/01/104</t>
        </is>
      </c>
      <c r="F684" s="66" t="n"/>
      <c r="G684" s="65" t="inlineStr">
        <is>
          <t>Configuration and settings</t>
        </is>
      </c>
      <c r="H684" s="65" t="inlineStr">
        <is>
          <t>R/WS</t>
        </is>
      </c>
      <c r="I684" s="65" t="inlineStr">
        <is>
          <t>UINT (Unsigned16)</t>
        </is>
      </c>
      <c r="J684" s="65" t="inlineStr">
        <is>
          <t xml:space="preserve">1 </t>
        </is>
      </c>
      <c r="K684" s="65" t="inlineStr">
        <is>
          <t xml:space="preserve">0 </t>
        </is>
      </c>
      <c r="L684" s="65" t="inlineStr">
        <is>
          <t xml:space="preserve">0  ... 65535 </t>
        </is>
      </c>
      <c r="M684" s="66" t="n"/>
      <c r="N684" s="68" t="n"/>
    </row>
    <row customFormat="1" r="685" s="60">
      <c r="A685" s="64" t="inlineStr">
        <is>
          <t>NMA4</t>
        </is>
      </c>
      <c r="B685" s="65" t="inlineStr">
        <is>
          <t>Scan input 4 address</t>
        </is>
      </c>
      <c r="C685" s="65" t="inlineStr">
        <is>
          <t>16#31A0 = 12704</t>
        </is>
      </c>
      <c r="D685" s="65" t="inlineStr">
        <is>
          <t>16#2061/5</t>
        </is>
      </c>
      <c r="E685" s="65" t="inlineStr">
        <is>
          <t>16#A0/01/69 = 160/01/105</t>
        </is>
      </c>
      <c r="F685" s="66" t="n"/>
      <c r="G685" s="65" t="inlineStr">
        <is>
          <t>Configuration and settings</t>
        </is>
      </c>
      <c r="H685" s="65" t="inlineStr">
        <is>
          <t>R/WS</t>
        </is>
      </c>
      <c r="I685" s="65" t="inlineStr">
        <is>
          <t>UINT (Unsigned16)</t>
        </is>
      </c>
      <c r="J685" s="65" t="inlineStr">
        <is>
          <t xml:space="preserve">1 </t>
        </is>
      </c>
      <c r="K685" s="65" t="inlineStr">
        <is>
          <t xml:space="preserve">0 </t>
        </is>
      </c>
      <c r="L685" s="65" t="inlineStr">
        <is>
          <t xml:space="preserve">0  ... 65535 </t>
        </is>
      </c>
      <c r="M685" s="66" t="n"/>
      <c r="N685" s="68" t="n"/>
    </row>
    <row customFormat="1" r="686" s="60">
      <c r="A686" s="64" t="inlineStr">
        <is>
          <t>NMA5</t>
        </is>
      </c>
      <c r="B686" s="65" t="inlineStr">
        <is>
          <t>Scan input 5 address</t>
        </is>
      </c>
      <c r="C686" s="65" t="inlineStr">
        <is>
          <t>16#31A1 = 12705</t>
        </is>
      </c>
      <c r="D686" s="65" t="inlineStr">
        <is>
          <t>16#2061/6</t>
        </is>
      </c>
      <c r="E686" s="65" t="inlineStr">
        <is>
          <t>16#A0/01/6A = 160/01/106</t>
        </is>
      </c>
      <c r="F686" s="66" t="n"/>
      <c r="G686" s="65" t="inlineStr">
        <is>
          <t>Configuration and settings</t>
        </is>
      </c>
      <c r="H686" s="65" t="inlineStr">
        <is>
          <t>R/WS</t>
        </is>
      </c>
      <c r="I686" s="65" t="inlineStr">
        <is>
          <t>UINT (Unsigned16)</t>
        </is>
      </c>
      <c r="J686" s="65" t="inlineStr">
        <is>
          <t xml:space="preserve">1 </t>
        </is>
      </c>
      <c r="K686" s="65" t="inlineStr">
        <is>
          <t xml:space="preserve">0 </t>
        </is>
      </c>
      <c r="L686" s="65" t="inlineStr">
        <is>
          <t xml:space="preserve">0  ... 65535 </t>
        </is>
      </c>
      <c r="M686" s="66" t="n"/>
      <c r="N686" s="68" t="n"/>
    </row>
    <row customFormat="1" r="687" s="60">
      <c r="A687" s="64" t="inlineStr">
        <is>
          <t>NMA6</t>
        </is>
      </c>
      <c r="B687" s="65" t="inlineStr">
        <is>
          <t>Scan input 6 address</t>
        </is>
      </c>
      <c r="C687" s="65" t="inlineStr">
        <is>
          <t>16#31A2 = 12706</t>
        </is>
      </c>
      <c r="D687" s="65" t="inlineStr">
        <is>
          <t>16#2061/7</t>
        </is>
      </c>
      <c r="E687" s="65" t="inlineStr">
        <is>
          <t>16#A0/01/6B = 160/01/107</t>
        </is>
      </c>
      <c r="F687" s="66" t="n"/>
      <c r="G687" s="65" t="inlineStr">
        <is>
          <t>Configuration and settings</t>
        </is>
      </c>
      <c r="H687" s="65" t="inlineStr">
        <is>
          <t>R/WS</t>
        </is>
      </c>
      <c r="I687" s="65" t="inlineStr">
        <is>
          <t>UINT (Unsigned16)</t>
        </is>
      </c>
      <c r="J687" s="65" t="inlineStr">
        <is>
          <t xml:space="preserve">1 </t>
        </is>
      </c>
      <c r="K687" s="65" t="inlineStr">
        <is>
          <t xml:space="preserve">0 </t>
        </is>
      </c>
      <c r="L687" s="65" t="inlineStr">
        <is>
          <t xml:space="preserve">0  ... 65535 </t>
        </is>
      </c>
      <c r="M687" s="66" t="n"/>
      <c r="N687" s="68" t="n"/>
    </row>
    <row customFormat="1" r="688" s="60">
      <c r="A688" s="64" t="inlineStr">
        <is>
          <t>NMA7</t>
        </is>
      </c>
      <c r="B688" s="65" t="inlineStr">
        <is>
          <t>Scan input 7 address</t>
        </is>
      </c>
      <c r="C688" s="65" t="inlineStr">
        <is>
          <t>16#31A3 = 12707</t>
        </is>
      </c>
      <c r="D688" s="65" t="inlineStr">
        <is>
          <t>16#2061/8</t>
        </is>
      </c>
      <c r="E688" s="65" t="inlineStr">
        <is>
          <t>16#A0/01/6C = 160/01/108</t>
        </is>
      </c>
      <c r="F688" s="66" t="n"/>
      <c r="G688" s="65" t="inlineStr">
        <is>
          <t>Configuration and settings</t>
        </is>
      </c>
      <c r="H688" s="65" t="inlineStr">
        <is>
          <t>R/WS</t>
        </is>
      </c>
      <c r="I688" s="65" t="inlineStr">
        <is>
          <t>UINT (Unsigned16)</t>
        </is>
      </c>
      <c r="J688" s="65" t="inlineStr">
        <is>
          <t xml:space="preserve">1 </t>
        </is>
      </c>
      <c r="K688" s="65" t="inlineStr">
        <is>
          <t xml:space="preserve">0 </t>
        </is>
      </c>
      <c r="L688" s="65" t="inlineStr">
        <is>
          <t xml:space="preserve">0  ... 65535 </t>
        </is>
      </c>
      <c r="M688" s="66" t="n"/>
      <c r="N688" s="68" t="n"/>
    </row>
    <row customFormat="1" r="689" s="60">
      <c r="A689" s="64" t="inlineStr">
        <is>
          <t>NMA8</t>
        </is>
      </c>
      <c r="B689" s="65" t="inlineStr">
        <is>
          <t>Scan input 8 address</t>
        </is>
      </c>
      <c r="C689" s="65" t="inlineStr">
        <is>
          <t>16#31A4 = 12708</t>
        </is>
      </c>
      <c r="D689" s="65" t="inlineStr">
        <is>
          <t>16#2061/9</t>
        </is>
      </c>
      <c r="E689" s="65" t="inlineStr">
        <is>
          <t>16#A0/01/6D = 160/01/109</t>
        </is>
      </c>
      <c r="F689" s="66" t="n"/>
      <c r="G689" s="65" t="inlineStr">
        <is>
          <t>Configuration and settings</t>
        </is>
      </c>
      <c r="H689" s="65" t="inlineStr">
        <is>
          <t>R/WS</t>
        </is>
      </c>
      <c r="I689" s="65" t="inlineStr">
        <is>
          <t>UINT (Unsigned16)</t>
        </is>
      </c>
      <c r="J689" s="65" t="inlineStr">
        <is>
          <t xml:space="preserve">1 </t>
        </is>
      </c>
      <c r="K689" s="65" t="inlineStr">
        <is>
          <t xml:space="preserve">0 </t>
        </is>
      </c>
      <c r="L689" s="65" t="inlineStr">
        <is>
          <t xml:space="preserve">0  ... 65535 </t>
        </is>
      </c>
      <c r="M689" s="66" t="n"/>
      <c r="N689" s="68" t="n"/>
    </row>
    <row customFormat="1" r="690" s="60">
      <c r="A690" s="64" t="inlineStr">
        <is>
          <t>OMA1</t>
        </is>
      </c>
      <c r="B690" s="65" t="inlineStr">
        <is>
          <t>Scan input 1 address</t>
        </is>
      </c>
      <c r="C690" s="65" t="inlineStr">
        <is>
          <t>16#3C29 = 15401</t>
        </is>
      </c>
      <c r="D690" s="65" t="inlineStr">
        <is>
          <t>16#207C/2</t>
        </is>
      </c>
      <c r="E690" s="65" t="inlineStr">
        <is>
          <t>16#AE/01/02 = 174/01/02</t>
        </is>
      </c>
      <c r="F690" s="66" t="n"/>
      <c r="G690" s="65" t="inlineStr">
        <is>
          <t>Configuration and settings</t>
        </is>
      </c>
      <c r="H690" s="65" t="inlineStr">
        <is>
          <t>R/W</t>
        </is>
      </c>
      <c r="I690" s="65" t="inlineStr">
        <is>
          <t>UINT (Unsigned16)</t>
        </is>
      </c>
      <c r="J690" s="65" t="inlineStr">
        <is>
          <t xml:space="preserve">1 </t>
        </is>
      </c>
      <c r="K690" s="65" t="inlineStr">
        <is>
          <t xml:space="preserve">3201 </t>
        </is>
      </c>
      <c r="L690" s="65" t="inlineStr">
        <is>
          <t xml:space="preserve">0  ... 65535 </t>
        </is>
      </c>
      <c r="M690" s="65" t="inlineStr">
        <is>
          <t>[Scan. IN1 address] (OMA1)</t>
        </is>
      </c>
      <c r="N690" s="69" t="inlineStr">
        <is>
          <t>[DeviceNet] (DNC)</t>
        </is>
      </c>
    </row>
    <row customFormat="1" r="691" s="60">
      <c r="A691" s="64" t="inlineStr">
        <is>
          <t>OMA2</t>
        </is>
      </c>
      <c r="B691" s="65" t="inlineStr">
        <is>
          <t>Scan input 2 address</t>
        </is>
      </c>
      <c r="C691" s="65" t="inlineStr">
        <is>
          <t>16#3C2A = 15402</t>
        </is>
      </c>
      <c r="D691" s="65" t="inlineStr">
        <is>
          <t>16#207C/3</t>
        </is>
      </c>
      <c r="E691" s="65" t="inlineStr">
        <is>
          <t>16#AE/01/03 = 174/01/03</t>
        </is>
      </c>
      <c r="F691" s="66" t="n"/>
      <c r="G691" s="65" t="inlineStr">
        <is>
          <t>Configuration and settings</t>
        </is>
      </c>
      <c r="H691" s="65" t="inlineStr">
        <is>
          <t>R/W</t>
        </is>
      </c>
      <c r="I691" s="65" t="inlineStr">
        <is>
          <t>UINT (Unsigned16)</t>
        </is>
      </c>
      <c r="J691" s="65" t="inlineStr">
        <is>
          <t xml:space="preserve">1 </t>
        </is>
      </c>
      <c r="K691" s="65" t="inlineStr">
        <is>
          <t xml:space="preserve">8604 </t>
        </is>
      </c>
      <c r="L691" s="65" t="inlineStr">
        <is>
          <t xml:space="preserve">0  ... 65535 </t>
        </is>
      </c>
      <c r="M691" s="65" t="inlineStr">
        <is>
          <t>[Scan. IN2 address] (OMA2)</t>
        </is>
      </c>
      <c r="N691" s="69" t="inlineStr">
        <is>
          <t>[DeviceNet] (DNC)</t>
        </is>
      </c>
    </row>
    <row customFormat="1" r="692" s="60">
      <c r="A692" s="64" t="inlineStr">
        <is>
          <t>OMA3</t>
        </is>
      </c>
      <c r="B692" s="65" t="inlineStr">
        <is>
          <t>Scan input 3 address</t>
        </is>
      </c>
      <c r="C692" s="65" t="inlineStr">
        <is>
          <t>16#3C2B = 15403</t>
        </is>
      </c>
      <c r="D692" s="65" t="inlineStr">
        <is>
          <t>16#207C/4</t>
        </is>
      </c>
      <c r="E692" s="65" t="inlineStr">
        <is>
          <t>16#AE/01/04 = 174/01/04</t>
        </is>
      </c>
      <c r="F692" s="66" t="n"/>
      <c r="G692" s="65" t="inlineStr">
        <is>
          <t>Configuration and settings</t>
        </is>
      </c>
      <c r="H692" s="65" t="inlineStr">
        <is>
          <t>R/W</t>
        </is>
      </c>
      <c r="I692" s="65" t="inlineStr">
        <is>
          <t>UINT (Unsigned16)</t>
        </is>
      </c>
      <c r="J692" s="65" t="inlineStr">
        <is>
          <t xml:space="preserve">1 </t>
        </is>
      </c>
      <c r="K692" s="65" t="inlineStr">
        <is>
          <t xml:space="preserve">0 </t>
        </is>
      </c>
      <c r="L692" s="65" t="inlineStr">
        <is>
          <t xml:space="preserve">0  ... 65535 </t>
        </is>
      </c>
      <c r="M692" s="65" t="inlineStr">
        <is>
          <t>[Scan. IN3 address] (OMA3)</t>
        </is>
      </c>
      <c r="N692" s="69" t="inlineStr">
        <is>
          <t>[DeviceNet] (DNC)</t>
        </is>
      </c>
    </row>
    <row customFormat="1" r="693" s="60">
      <c r="A693" s="64" t="inlineStr">
        <is>
          <t>OMA4</t>
        </is>
      </c>
      <c r="B693" s="65" t="inlineStr">
        <is>
          <t>Scan input 4 address</t>
        </is>
      </c>
      <c r="C693" s="65" t="inlineStr">
        <is>
          <t>16#3C2C = 15404</t>
        </is>
      </c>
      <c r="D693" s="65" t="inlineStr">
        <is>
          <t>16#207C/5</t>
        </is>
      </c>
      <c r="E693" s="65" t="inlineStr">
        <is>
          <t>16#AE/01/05 = 174/01/05</t>
        </is>
      </c>
      <c r="F693" s="66" t="n"/>
      <c r="G693" s="65" t="inlineStr">
        <is>
          <t>Configuration and settings</t>
        </is>
      </c>
      <c r="H693" s="65" t="inlineStr">
        <is>
          <t>R/W</t>
        </is>
      </c>
      <c r="I693" s="65" t="inlineStr">
        <is>
          <t>UINT (Unsigned16)</t>
        </is>
      </c>
      <c r="J693" s="65" t="inlineStr">
        <is>
          <t xml:space="preserve">1 </t>
        </is>
      </c>
      <c r="K693" s="65" t="inlineStr">
        <is>
          <t xml:space="preserve">0 </t>
        </is>
      </c>
      <c r="L693" s="65" t="inlineStr">
        <is>
          <t xml:space="preserve">0  ... 65535 </t>
        </is>
      </c>
      <c r="M693" s="65" t="inlineStr">
        <is>
          <t>[Scan. IN4 address] (OMA4)</t>
        </is>
      </c>
      <c r="N693" s="69" t="inlineStr">
        <is>
          <t>[DeviceNet] (DNC)</t>
        </is>
      </c>
    </row>
    <row customFormat="1" r="694" s="60">
      <c r="A694" s="64" t="inlineStr">
        <is>
          <t>OMA5</t>
        </is>
      </c>
      <c r="B694" s="65" t="inlineStr">
        <is>
          <t>Scan input 5 address</t>
        </is>
      </c>
      <c r="C694" s="65" t="inlineStr">
        <is>
          <t>16#3C2D = 15405</t>
        </is>
      </c>
      <c r="D694" s="65" t="inlineStr">
        <is>
          <t>16#207C/6</t>
        </is>
      </c>
      <c r="E694" s="65" t="inlineStr">
        <is>
          <t>16#AE/01/06 = 174/01/06</t>
        </is>
      </c>
      <c r="F694" s="66" t="n"/>
      <c r="G694" s="65" t="inlineStr">
        <is>
          <t>Configuration and settings</t>
        </is>
      </c>
      <c r="H694" s="65" t="inlineStr">
        <is>
          <t>R/W</t>
        </is>
      </c>
      <c r="I694" s="65" t="inlineStr">
        <is>
          <t>UINT (Unsigned16)</t>
        </is>
      </c>
      <c r="J694" s="65" t="inlineStr">
        <is>
          <t xml:space="preserve">1 </t>
        </is>
      </c>
      <c r="K694" s="65" t="inlineStr">
        <is>
          <t xml:space="preserve">0 </t>
        </is>
      </c>
      <c r="L694" s="65" t="inlineStr">
        <is>
          <t xml:space="preserve">0  ... 65535 </t>
        </is>
      </c>
      <c r="M694" s="66" t="n"/>
      <c r="N694" s="68" t="n"/>
    </row>
    <row customFormat="1" r="695" s="60">
      <c r="A695" s="64" t="inlineStr">
        <is>
          <t>OMA6</t>
        </is>
      </c>
      <c r="B695" s="65" t="inlineStr">
        <is>
          <t>Scan input 6 address</t>
        </is>
      </c>
      <c r="C695" s="65" t="inlineStr">
        <is>
          <t>16#3C2E = 15406</t>
        </is>
      </c>
      <c r="D695" s="65" t="inlineStr">
        <is>
          <t>16#207C/7</t>
        </is>
      </c>
      <c r="E695" s="65" t="inlineStr">
        <is>
          <t>16#AE/01/07 = 174/01/07</t>
        </is>
      </c>
      <c r="F695" s="66" t="n"/>
      <c r="G695" s="65" t="inlineStr">
        <is>
          <t>Configuration and settings</t>
        </is>
      </c>
      <c r="H695" s="65" t="inlineStr">
        <is>
          <t>R/W</t>
        </is>
      </c>
      <c r="I695" s="65" t="inlineStr">
        <is>
          <t>UINT (Unsigned16)</t>
        </is>
      </c>
      <c r="J695" s="65" t="inlineStr">
        <is>
          <t xml:space="preserve">1 </t>
        </is>
      </c>
      <c r="K695" s="65" t="inlineStr">
        <is>
          <t xml:space="preserve">0 </t>
        </is>
      </c>
      <c r="L695" s="65" t="inlineStr">
        <is>
          <t xml:space="preserve">0  ... 65535 </t>
        </is>
      </c>
      <c r="M695" s="66" t="n"/>
      <c r="N695" s="68" t="n"/>
    </row>
    <row customFormat="1" r="696" s="60">
      <c r="A696" s="64" t="inlineStr">
        <is>
          <t>OCA1</t>
        </is>
      </c>
      <c r="B696" s="65" t="inlineStr">
        <is>
          <t>Scan output 1 address</t>
        </is>
      </c>
      <c r="C696" s="65" t="inlineStr">
        <is>
          <t>16#3C3D = 15421</t>
        </is>
      </c>
      <c r="D696" s="65" t="inlineStr">
        <is>
          <t>16#207C/16</t>
        </is>
      </c>
      <c r="E696" s="65" t="inlineStr">
        <is>
          <t>16#AE/01/16 = 174/01/22</t>
        </is>
      </c>
      <c r="F696" s="66" t="n"/>
      <c r="G696" s="65" t="inlineStr">
        <is>
          <t>Configuration and settings</t>
        </is>
      </c>
      <c r="H696" s="65" t="inlineStr">
        <is>
          <t>R/W</t>
        </is>
      </c>
      <c r="I696" s="65" t="inlineStr">
        <is>
          <t>UINT (Unsigned16)</t>
        </is>
      </c>
      <c r="J696" s="65" t="inlineStr">
        <is>
          <t xml:space="preserve">1 </t>
        </is>
      </c>
      <c r="K696" s="65" t="inlineStr">
        <is>
          <t xml:space="preserve">8501 </t>
        </is>
      </c>
      <c r="L696" s="65" t="inlineStr">
        <is>
          <t xml:space="preserve">0  ... 65535 </t>
        </is>
      </c>
      <c r="M696" s="65" t="inlineStr">
        <is>
          <t>[Scan.Out1 address] (OCA1)</t>
        </is>
      </c>
      <c r="N696" s="69" t="inlineStr">
        <is>
          <t>[DeviceNet] (DNC)</t>
        </is>
      </c>
    </row>
    <row customFormat="1" r="697" s="60">
      <c r="A697" s="64" t="inlineStr">
        <is>
          <t>OCA2</t>
        </is>
      </c>
      <c r="B697" s="65" t="inlineStr">
        <is>
          <t>Scan output 2 address</t>
        </is>
      </c>
      <c r="C697" s="65" t="inlineStr">
        <is>
          <t>16#3C3E = 15422</t>
        </is>
      </c>
      <c r="D697" s="65" t="inlineStr">
        <is>
          <t>16#207C/17</t>
        </is>
      </c>
      <c r="E697" s="65" t="inlineStr">
        <is>
          <t>16#AE/01/17 = 174/01/23</t>
        </is>
      </c>
      <c r="F697" s="66" t="n"/>
      <c r="G697" s="65" t="inlineStr">
        <is>
          <t>Configuration and settings</t>
        </is>
      </c>
      <c r="H697" s="65" t="inlineStr">
        <is>
          <t>R/W</t>
        </is>
      </c>
      <c r="I697" s="65" t="inlineStr">
        <is>
          <t>UINT (Unsigned16)</t>
        </is>
      </c>
      <c r="J697" s="65" t="inlineStr">
        <is>
          <t xml:space="preserve">1 </t>
        </is>
      </c>
      <c r="K697" s="65" t="inlineStr">
        <is>
          <t xml:space="preserve">8602 </t>
        </is>
      </c>
      <c r="L697" s="65" t="inlineStr">
        <is>
          <t xml:space="preserve">0  ... 65535 </t>
        </is>
      </c>
      <c r="M697" s="65" t="inlineStr">
        <is>
          <t>[Scan.Out2 address] (OCA2)</t>
        </is>
      </c>
      <c r="N697" s="69" t="inlineStr">
        <is>
          <t>[DeviceNet] (DNC)</t>
        </is>
      </c>
    </row>
    <row customFormat="1" r="698" s="60">
      <c r="A698" s="64" t="inlineStr">
        <is>
          <t>OCA3</t>
        </is>
      </c>
      <c r="B698" s="65" t="inlineStr">
        <is>
          <t>Scan output 3 address</t>
        </is>
      </c>
      <c r="C698" s="65" t="inlineStr">
        <is>
          <t>16#3C3F = 15423</t>
        </is>
      </c>
      <c r="D698" s="65" t="inlineStr">
        <is>
          <t>16#207C/18</t>
        </is>
      </c>
      <c r="E698" s="65" t="inlineStr">
        <is>
          <t>16#AE/01/18 = 174/01/24</t>
        </is>
      </c>
      <c r="F698" s="66" t="n"/>
      <c r="G698" s="65" t="inlineStr">
        <is>
          <t>Configuration and settings</t>
        </is>
      </c>
      <c r="H698" s="65" t="inlineStr">
        <is>
          <t>R/W</t>
        </is>
      </c>
      <c r="I698" s="65" t="inlineStr">
        <is>
          <t>UINT (Unsigned16)</t>
        </is>
      </c>
      <c r="J698" s="65" t="inlineStr">
        <is>
          <t xml:space="preserve">1 </t>
        </is>
      </c>
      <c r="K698" s="65" t="inlineStr">
        <is>
          <t xml:space="preserve">0 </t>
        </is>
      </c>
      <c r="L698" s="65" t="inlineStr">
        <is>
          <t xml:space="preserve">0  ... 65535 </t>
        </is>
      </c>
      <c r="M698" s="65" t="inlineStr">
        <is>
          <t>[Scan.Out3 address] (OCA3)</t>
        </is>
      </c>
      <c r="N698" s="69" t="inlineStr">
        <is>
          <t>[DeviceNet] (DNC)</t>
        </is>
      </c>
    </row>
    <row customFormat="1" r="699" s="60">
      <c r="A699" s="64" t="inlineStr">
        <is>
          <t>OCA4</t>
        </is>
      </c>
      <c r="B699" s="65" t="inlineStr">
        <is>
          <t>Scan output 4 address</t>
        </is>
      </c>
      <c r="C699" s="65" t="inlineStr">
        <is>
          <t>16#3C40 = 15424</t>
        </is>
      </c>
      <c r="D699" s="65" t="inlineStr">
        <is>
          <t>16#207C/19</t>
        </is>
      </c>
      <c r="E699" s="65" t="inlineStr">
        <is>
          <t>16#AE/01/19 = 174/01/25</t>
        </is>
      </c>
      <c r="F699" s="66" t="n"/>
      <c r="G699" s="65" t="inlineStr">
        <is>
          <t>Configuration and settings</t>
        </is>
      </c>
      <c r="H699" s="65" t="inlineStr">
        <is>
          <t>R/W</t>
        </is>
      </c>
      <c r="I699" s="65" t="inlineStr">
        <is>
          <t>UINT (Unsigned16)</t>
        </is>
      </c>
      <c r="J699" s="65" t="inlineStr">
        <is>
          <t xml:space="preserve">1 </t>
        </is>
      </c>
      <c r="K699" s="65" t="inlineStr">
        <is>
          <t xml:space="preserve">0 </t>
        </is>
      </c>
      <c r="L699" s="65" t="inlineStr">
        <is>
          <t xml:space="preserve">0  ... 65535 </t>
        </is>
      </c>
      <c r="M699" s="65" t="inlineStr">
        <is>
          <t>[Scan.Out4 address] (OCA4)</t>
        </is>
      </c>
      <c r="N699" s="69" t="inlineStr">
        <is>
          <t>[DeviceNet] (DNC)</t>
        </is>
      </c>
    </row>
    <row customFormat="1" r="700" s="60">
      <c r="A700" s="64" t="inlineStr">
        <is>
          <t>OCA5</t>
        </is>
      </c>
      <c r="B700" s="65" t="inlineStr">
        <is>
          <t>Scan output 5 address</t>
        </is>
      </c>
      <c r="C700" s="65" t="inlineStr">
        <is>
          <t>16#3C41 = 15425</t>
        </is>
      </c>
      <c r="D700" s="65" t="inlineStr">
        <is>
          <t>16#207C/1A</t>
        </is>
      </c>
      <c r="E700" s="65" t="inlineStr">
        <is>
          <t>16#AE/01/1A = 174/01/26</t>
        </is>
      </c>
      <c r="F700" s="66" t="n"/>
      <c r="G700" s="65" t="inlineStr">
        <is>
          <t>Configuration and settings</t>
        </is>
      </c>
      <c r="H700" s="65" t="inlineStr">
        <is>
          <t>R/W</t>
        </is>
      </c>
      <c r="I700" s="65" t="inlineStr">
        <is>
          <t>UINT (Unsigned16)</t>
        </is>
      </c>
      <c r="J700" s="65" t="inlineStr">
        <is>
          <t xml:space="preserve">1 </t>
        </is>
      </c>
      <c r="K700" s="65" t="inlineStr">
        <is>
          <t xml:space="preserve">0 </t>
        </is>
      </c>
      <c r="L700" s="65" t="inlineStr">
        <is>
          <t xml:space="preserve">0  ... 65535 </t>
        </is>
      </c>
      <c r="M700" s="66" t="n"/>
      <c r="N700" s="68" t="n"/>
    </row>
    <row customFormat="1" r="701" s="60">
      <c r="A701" s="64" t="inlineStr">
        <is>
          <t>OCA6</t>
        </is>
      </c>
      <c r="B701" s="65" t="inlineStr">
        <is>
          <t>Scan output 6 address</t>
        </is>
      </c>
      <c r="C701" s="65" t="inlineStr">
        <is>
          <t>16#3C42 = 15426</t>
        </is>
      </c>
      <c r="D701" s="65" t="inlineStr">
        <is>
          <t>16#207C/1B</t>
        </is>
      </c>
      <c r="E701" s="65" t="inlineStr">
        <is>
          <t>16#AE/01/1B = 174/01/27</t>
        </is>
      </c>
      <c r="F701" s="66" t="n"/>
      <c r="G701" s="65" t="inlineStr">
        <is>
          <t>Configuration and settings</t>
        </is>
      </c>
      <c r="H701" s="65" t="inlineStr">
        <is>
          <t>R/W</t>
        </is>
      </c>
      <c r="I701" s="65" t="inlineStr">
        <is>
          <t>UINT (Unsigned16)</t>
        </is>
      </c>
      <c r="J701" s="65" t="inlineStr">
        <is>
          <t xml:space="preserve">1 </t>
        </is>
      </c>
      <c r="K701" s="65" t="inlineStr">
        <is>
          <t xml:space="preserve">0 </t>
        </is>
      </c>
      <c r="L701" s="65" t="inlineStr">
        <is>
          <t xml:space="preserve">0  ... 65535 </t>
        </is>
      </c>
      <c r="M701" s="66" t="n"/>
      <c r="N701" s="68" t="n"/>
    </row>
    <row customFormat="1" r="702" s="60">
      <c r="A702" s="64" t="inlineStr">
        <is>
          <t>ADD</t>
        </is>
      </c>
      <c r="B702" s="65" t="inlineStr">
        <is>
          <t>Drive Modbus Address</t>
        </is>
      </c>
      <c r="C702" s="65" t="inlineStr">
        <is>
          <t>16#1771 = 6001</t>
        </is>
      </c>
      <c r="D702" s="65" t="inlineStr">
        <is>
          <t>16#201E/2</t>
        </is>
      </c>
      <c r="E702" s="65" t="inlineStr">
        <is>
          <t>16#7F/01/02 = 127/01/02</t>
        </is>
      </c>
      <c r="F702" s="66" t="n"/>
      <c r="G702" s="65" t="inlineStr">
        <is>
          <t>Configuration and settings</t>
        </is>
      </c>
      <c r="H702" s="65" t="inlineStr">
        <is>
          <t>R/WS</t>
        </is>
      </c>
      <c r="I702" s="65" t="inlineStr">
        <is>
          <t>UINT (Unsigned16)</t>
        </is>
      </c>
      <c r="J702" s="65" t="inlineStr">
        <is>
          <t xml:space="preserve">1 </t>
        </is>
      </c>
      <c r="K702" s="65" t="inlineStr">
        <is>
          <t xml:space="preserve">0 </t>
        </is>
      </c>
      <c r="L702" s="65" t="inlineStr">
        <is>
          <t xml:space="preserve">0  ... 247 </t>
        </is>
      </c>
      <c r="M702" s="65" t="inlineStr">
        <is>
          <t>[Modbus Address] (ADD)</t>
        </is>
      </c>
      <c r="N702" s="69" t="inlineStr">
        <is>
          <t>[Modbus Fieldbus] (MD1)</t>
        </is>
      </c>
    </row>
    <row customFormat="1" r="703" s="60">
      <c r="A703" s="64" t="inlineStr">
        <is>
          <t>AMOC</t>
        </is>
      </c>
      <c r="B703" s="65" t="inlineStr">
        <is>
          <t>Mdb add comm. Module</t>
        </is>
      </c>
      <c r="C703" s="65" t="inlineStr">
        <is>
          <t>16#19FB = 6651</t>
        </is>
      </c>
      <c r="D703" s="65" t="inlineStr">
        <is>
          <t>16#2024/34</t>
        </is>
      </c>
      <c r="E703" s="65" t="inlineStr">
        <is>
          <t>16#82/01/34 = 130/01/52</t>
        </is>
      </c>
      <c r="F703" s="66" t="n"/>
      <c r="G703" s="65" t="inlineStr">
        <is>
          <t>Configuration and settings</t>
        </is>
      </c>
      <c r="H703" s="65" t="inlineStr">
        <is>
          <t>R/WS</t>
        </is>
      </c>
      <c r="I703" s="65" t="inlineStr">
        <is>
          <t>UINT (Unsigned16)</t>
        </is>
      </c>
      <c r="J703" s="65" t="inlineStr">
        <is>
          <t xml:space="preserve">1 </t>
        </is>
      </c>
      <c r="K703" s="65" t="inlineStr">
        <is>
          <t xml:space="preserve">0 </t>
        </is>
      </c>
      <c r="L703" s="65" t="inlineStr">
        <is>
          <t xml:space="preserve">0  ... 247 </t>
        </is>
      </c>
      <c r="M703" s="65" t="inlineStr">
        <is>
          <t>[Modbus add Com.C.] (AMOC)</t>
        </is>
      </c>
      <c r="N703" s="69" t="inlineStr">
        <is>
          <t>[Modbus Fieldbus] (MD1)</t>
        </is>
      </c>
    </row>
    <row customFormat="1" r="704" s="60">
      <c r="A704" s="64" t="inlineStr">
        <is>
          <t>TBR</t>
        </is>
      </c>
      <c r="B704" s="65" t="inlineStr">
        <is>
          <t>Modbus baud rate</t>
        </is>
      </c>
      <c r="C704" s="65" t="inlineStr">
        <is>
          <t>16#1773 = 6003</t>
        </is>
      </c>
      <c r="D704" s="65" t="inlineStr">
        <is>
          <t>16#201E/4</t>
        </is>
      </c>
      <c r="E704" s="65" t="inlineStr">
        <is>
          <t>16#7F/01/04 = 127/01/04</t>
        </is>
      </c>
      <c r="F704" s="67" t="inlineStr">
        <is>
          <t>TBR</t>
        </is>
      </c>
      <c r="G704" s="65" t="inlineStr">
        <is>
          <t>Configuration and settings</t>
        </is>
      </c>
      <c r="H704" s="65" t="inlineStr">
        <is>
          <t>R/WS</t>
        </is>
      </c>
      <c r="I704" s="65" t="inlineStr">
        <is>
          <t>WORD (Enumeration)</t>
        </is>
      </c>
      <c r="J704" s="65" t="inlineStr">
        <is>
          <t>-</t>
        </is>
      </c>
      <c r="K704" s="65" t="inlineStr">
        <is>
          <t>[19200 bps] 19200</t>
        </is>
      </c>
      <c r="L704" s="66" t="n"/>
      <c r="M704" s="65" t="inlineStr">
        <is>
          <t>[Modbus baud rate] (TBR)</t>
        </is>
      </c>
      <c r="N704" s="69" t="inlineStr">
        <is>
          <t>[Modbus Fieldbus] (MD1)</t>
        </is>
      </c>
    </row>
    <row customFormat="1" r="705" s="60">
      <c r="A705" s="64" t="inlineStr">
        <is>
          <t>TFO</t>
        </is>
      </c>
      <c r="B705" s="65" t="inlineStr">
        <is>
          <t>Modbus format</t>
        </is>
      </c>
      <c r="C705" s="65" t="inlineStr">
        <is>
          <t>16#1774 = 6004</t>
        </is>
      </c>
      <c r="D705" s="65" t="inlineStr">
        <is>
          <t>16#201E/5</t>
        </is>
      </c>
      <c r="E705" s="65" t="inlineStr">
        <is>
          <t>16#7F/01/05 = 127/01/05</t>
        </is>
      </c>
      <c r="F705" s="67" t="inlineStr">
        <is>
          <t>FOR</t>
        </is>
      </c>
      <c r="G705" s="65" t="inlineStr">
        <is>
          <t>Configuration and settings</t>
        </is>
      </c>
      <c r="H705" s="65" t="inlineStr">
        <is>
          <t>R/WS</t>
        </is>
      </c>
      <c r="I705" s="65" t="inlineStr">
        <is>
          <t>WORD (Enumeration)</t>
        </is>
      </c>
      <c r="J705" s="65" t="inlineStr">
        <is>
          <t>-</t>
        </is>
      </c>
      <c r="K705" s="65" t="inlineStr">
        <is>
          <t>[8 bits even parity 1 stop bit] 8E1</t>
        </is>
      </c>
      <c r="L705" s="66" t="n"/>
      <c r="M705" s="65" t="inlineStr">
        <is>
          <t>[Modbus Format] (TFO)</t>
        </is>
      </c>
      <c r="N705" s="69" t="inlineStr">
        <is>
          <t>[Modbus Fieldbus] (MD1)</t>
        </is>
      </c>
    </row>
    <row customFormat="1" r="706" s="60">
      <c r="A706" s="64" t="inlineStr">
        <is>
          <t>TTO</t>
        </is>
      </c>
      <c r="B706" s="65" t="inlineStr">
        <is>
          <t>Modbus timeout</t>
        </is>
      </c>
      <c r="C706" s="65" t="inlineStr">
        <is>
          <t>16#1775 = 6005</t>
        </is>
      </c>
      <c r="D706" s="65" t="inlineStr">
        <is>
          <t>16#201E/6</t>
        </is>
      </c>
      <c r="E706" s="65" t="inlineStr">
        <is>
          <t>16#7F/01/06 = 127/01/06</t>
        </is>
      </c>
      <c r="F706" s="66" t="n"/>
      <c r="G706" s="65" t="inlineStr">
        <is>
          <t>Configuration and settings</t>
        </is>
      </c>
      <c r="H706" s="65" t="inlineStr">
        <is>
          <t>R/WS</t>
        </is>
      </c>
      <c r="I706" s="65" t="inlineStr">
        <is>
          <t>UINT (Unsigned16)</t>
        </is>
      </c>
      <c r="J706" s="65" t="inlineStr">
        <is>
          <t>0.1 s</t>
        </is>
      </c>
      <c r="K706" s="65" t="inlineStr">
        <is>
          <t>10.0 s</t>
        </is>
      </c>
      <c r="L706" s="65" t="inlineStr">
        <is>
          <t>0.1 s ... 30.0 s</t>
        </is>
      </c>
      <c r="M706" s="65" t="inlineStr">
        <is>
          <t>[ModbusTimeout] (TTO)</t>
        </is>
      </c>
      <c r="N706" s="69" t="inlineStr">
        <is>
          <t>[Modbus Fieldbus] (MD1)</t>
        </is>
      </c>
    </row>
    <row customFormat="1" r="707" s="60">
      <c r="A707" s="64" t="inlineStr">
        <is>
          <t>ADCO</t>
        </is>
      </c>
      <c r="B707" s="65" t="inlineStr">
        <is>
          <t>Drive CANopen address</t>
        </is>
      </c>
      <c r="C707" s="65" t="inlineStr">
        <is>
          <t>16#17A3 = 6051</t>
        </is>
      </c>
      <c r="D707" s="65" t="inlineStr">
        <is>
          <t>16#201E/34</t>
        </is>
      </c>
      <c r="E707" s="65" t="inlineStr">
        <is>
          <t>16#7F/01/34 = 127/01/52</t>
        </is>
      </c>
      <c r="F707" s="66" t="n"/>
      <c r="G707" s="65" t="inlineStr">
        <is>
          <t>Configuration and settings</t>
        </is>
      </c>
      <c r="H707" s="65" t="inlineStr">
        <is>
          <t>R/WS</t>
        </is>
      </c>
      <c r="I707" s="65" t="inlineStr">
        <is>
          <t>UINT (Unsigned16)</t>
        </is>
      </c>
      <c r="J707" s="65" t="inlineStr">
        <is>
          <t xml:space="preserve">1 </t>
        </is>
      </c>
      <c r="K707" s="65" t="inlineStr">
        <is>
          <t xml:space="preserve">0 </t>
        </is>
      </c>
      <c r="L707" s="65" t="inlineStr">
        <is>
          <t xml:space="preserve">0  ... 127 </t>
        </is>
      </c>
      <c r="M707" s="65" t="inlineStr">
        <is>
          <t>[CANopen Address ] (ADCO)</t>
        </is>
      </c>
      <c r="N707" s="69" t="inlineStr">
        <is>
          <t>[CANopen  ] (CNO)</t>
        </is>
      </c>
    </row>
    <row customFormat="1" r="708" s="60">
      <c r="A708" s="64" t="inlineStr">
        <is>
          <t>BDCO</t>
        </is>
      </c>
      <c r="B708" s="65" t="inlineStr">
        <is>
          <t>CANopen baudrate</t>
        </is>
      </c>
      <c r="C708" s="65" t="inlineStr">
        <is>
          <t>16#17A5 = 6053</t>
        </is>
      </c>
      <c r="D708" s="65" t="inlineStr">
        <is>
          <t>16#201E/36</t>
        </is>
      </c>
      <c r="E708" s="65" t="inlineStr">
        <is>
          <t>16#7F/01/36 = 127/01/54</t>
        </is>
      </c>
      <c r="F708" s="67" t="inlineStr">
        <is>
          <t>BDCO</t>
        </is>
      </c>
      <c r="G708" s="65" t="inlineStr">
        <is>
          <t>Configuration and settings</t>
        </is>
      </c>
      <c r="H708" s="65" t="inlineStr">
        <is>
          <t>R/WS</t>
        </is>
      </c>
      <c r="I708" s="65" t="inlineStr">
        <is>
          <t>WORD (Enumeration)</t>
        </is>
      </c>
      <c r="J708" s="65" t="inlineStr">
        <is>
          <t>-</t>
        </is>
      </c>
      <c r="K708" s="65" t="inlineStr">
        <is>
          <t>[Baud rate 250kbps] 250K</t>
        </is>
      </c>
      <c r="L708" s="66" t="n"/>
      <c r="M708" s="65" t="inlineStr">
        <is>
          <t>[CANopen Baudrate] (BDCO)</t>
        </is>
      </c>
      <c r="N708" s="69" t="inlineStr">
        <is>
          <t>[CANopen  ] (CNO)</t>
        </is>
      </c>
    </row>
    <row customFormat="1" r="709" s="60">
      <c r="A709" s="64" t="inlineStr">
        <is>
          <t>ERCO</t>
        </is>
      </c>
      <c r="B709" s="65" t="inlineStr">
        <is>
          <t>CANopen error</t>
        </is>
      </c>
      <c r="C709" s="65" t="inlineStr">
        <is>
          <t>16#17A8 = 6056</t>
        </is>
      </c>
      <c r="D709" s="65" t="inlineStr">
        <is>
          <t>16#201E/39</t>
        </is>
      </c>
      <c r="E709" s="65" t="inlineStr">
        <is>
          <t>16#7F/01/39 = 127/01/57</t>
        </is>
      </c>
      <c r="F709" s="66" t="n"/>
      <c r="G709" s="65" t="inlineStr">
        <is>
          <t>Configuration and settings</t>
        </is>
      </c>
      <c r="H709" s="65" t="inlineStr">
        <is>
          <t>R</t>
        </is>
      </c>
      <c r="I709" s="65" t="inlineStr">
        <is>
          <t>UINT (Unsigned16)</t>
        </is>
      </c>
      <c r="J709" s="65" t="inlineStr">
        <is>
          <t xml:space="preserve">1 </t>
        </is>
      </c>
      <c r="K709" s="66" t="n"/>
      <c r="L709" s="65" t="inlineStr">
        <is>
          <t xml:space="preserve">0  ... 5 </t>
        </is>
      </c>
      <c r="M709" s="65" t="inlineStr">
        <is>
          <t>[CANopen Error] (ERCO)</t>
        </is>
      </c>
      <c r="N709" s="69" t="inlineStr">
        <is>
          <t>[CANopen map] (CNM)
[CANopen  ] (CNO)</t>
        </is>
      </c>
    </row>
    <row customFormat="1" r="710" s="60">
      <c r="A710" s="64" t="inlineStr">
        <is>
          <t>FLO</t>
        </is>
      </c>
      <c r="B710" s="65" t="inlineStr">
        <is>
          <t>Forced local assignment</t>
        </is>
      </c>
      <c r="C710" s="65" t="inlineStr">
        <is>
          <t>16#20EF = 8431</t>
        </is>
      </c>
      <c r="D710" s="65" t="inlineStr">
        <is>
          <t>16#2036/20</t>
        </is>
      </c>
      <c r="E710" s="65" t="inlineStr">
        <is>
          <t>16#8B/01/20 = 139/01/32</t>
        </is>
      </c>
      <c r="F710" s="67" t="inlineStr">
        <is>
          <t>PSLIN</t>
        </is>
      </c>
      <c r="G710" s="65" t="inlineStr">
        <is>
          <t>Configuration and settings</t>
        </is>
      </c>
      <c r="H710" s="65" t="inlineStr">
        <is>
          <t>R/WS</t>
        </is>
      </c>
      <c r="I710" s="65" t="inlineStr">
        <is>
          <t>WORD (Enumeration)</t>
        </is>
      </c>
      <c r="J710" s="65" t="inlineStr">
        <is>
          <t>-</t>
        </is>
      </c>
      <c r="K710" s="65" t="inlineStr">
        <is>
          <t>[Not assigned] NO</t>
        </is>
      </c>
      <c r="L710" s="66" t="n"/>
      <c r="M710" s="65" t="inlineStr">
        <is>
          <t>[Forced Local Assign] (FLO)</t>
        </is>
      </c>
      <c r="N710" s="69" t="inlineStr">
        <is>
          <t>[Command and Reference] (CRP)</t>
        </is>
      </c>
    </row>
    <row customFormat="1" r="711" s="60">
      <c r="A711" s="64" t="inlineStr">
        <is>
          <t>FLOC</t>
        </is>
      </c>
      <c r="B711" s="65" t="inlineStr">
        <is>
          <t>Forced Local frequency assignment</t>
        </is>
      </c>
      <c r="C711" s="65" t="inlineStr">
        <is>
          <t>16#20F0 = 8432</t>
        </is>
      </c>
      <c r="D711" s="65" t="inlineStr">
        <is>
          <t>16#2036/21</t>
        </is>
      </c>
      <c r="E711" s="65" t="inlineStr">
        <is>
          <t>16#8B/01/21 = 139/01/33</t>
        </is>
      </c>
      <c r="F711" s="67" t="inlineStr">
        <is>
          <t>PSA</t>
        </is>
      </c>
      <c r="G711" s="65" t="inlineStr">
        <is>
          <t>Configuration and settings</t>
        </is>
      </c>
      <c r="H711" s="65" t="inlineStr">
        <is>
          <t>R/WS</t>
        </is>
      </c>
      <c r="I711" s="65" t="inlineStr">
        <is>
          <t>WORD (Enumeration)</t>
        </is>
      </c>
      <c r="J711" s="65" t="inlineStr">
        <is>
          <t>-</t>
        </is>
      </c>
      <c r="K711" s="65" t="inlineStr">
        <is>
          <t>[Not configured] NO</t>
        </is>
      </c>
      <c r="L711" s="66" t="n"/>
      <c r="M711" s="65" t="inlineStr">
        <is>
          <t>[Forced Local Freq] (FLOC)</t>
        </is>
      </c>
      <c r="N711" s="69" t="inlineStr">
        <is>
          <t>[Command and Reference] (CRP)</t>
        </is>
      </c>
    </row>
    <row customFormat="1" r="712" s="60">
      <c r="A712" s="64" t="inlineStr">
        <is>
          <t>FLOT</t>
        </is>
      </c>
      <c r="B712" s="65" t="inlineStr">
        <is>
          <t>Time-out forc. local</t>
        </is>
      </c>
      <c r="C712" s="65" t="inlineStr">
        <is>
          <t>16#20F1 = 8433</t>
        </is>
      </c>
      <c r="D712" s="65" t="inlineStr">
        <is>
          <t>16#2036/22</t>
        </is>
      </c>
      <c r="E712" s="65" t="inlineStr">
        <is>
          <t>16#8B/01/22 = 139/01/34</t>
        </is>
      </c>
      <c r="F712" s="66" t="n"/>
      <c r="G712" s="65" t="inlineStr">
        <is>
          <t>Configuration and settings</t>
        </is>
      </c>
      <c r="H712" s="65" t="inlineStr">
        <is>
          <t>R/WS</t>
        </is>
      </c>
      <c r="I712" s="65" t="inlineStr">
        <is>
          <t>UINT (Unsigned16)</t>
        </is>
      </c>
      <c r="J712" s="65" t="inlineStr">
        <is>
          <t>0.1 s</t>
        </is>
      </c>
      <c r="K712" s="65" t="inlineStr">
        <is>
          <t>10.0 s</t>
        </is>
      </c>
      <c r="L712" s="65" t="inlineStr">
        <is>
          <t>0.1 s ... 30.0 s</t>
        </is>
      </c>
      <c r="M712" s="65" t="inlineStr">
        <is>
          <t>[Time-out forc. local] (FLOT)</t>
        </is>
      </c>
      <c r="N712" s="69" t="inlineStr">
        <is>
          <t>[Command and Reference] (CRP)</t>
        </is>
      </c>
    </row>
    <row customFormat="1" r="713" s="60">
      <c r="A713" s="64" t="inlineStr">
        <is>
          <t>ADRC</t>
        </is>
      </c>
      <c r="B713" s="65" t="inlineStr">
        <is>
          <t>Drive address</t>
        </is>
      </c>
      <c r="C713" s="65" t="inlineStr">
        <is>
          <t>16#19C9 = 6601</t>
        </is>
      </c>
      <c r="D713" s="65" t="inlineStr">
        <is>
          <t>16#2024/2</t>
        </is>
      </c>
      <c r="E713" s="65" t="inlineStr">
        <is>
          <t>16#82/01/02 = 130/01/02</t>
        </is>
      </c>
      <c r="F713" s="66" t="n"/>
      <c r="G713" s="65" t="inlineStr">
        <is>
          <t>Configuration and settings</t>
        </is>
      </c>
      <c r="H713" s="65" t="inlineStr">
        <is>
          <t>R/WS</t>
        </is>
      </c>
      <c r="I713" s="65" t="inlineStr">
        <is>
          <t>UINT (Unsigned16)</t>
        </is>
      </c>
      <c r="J713" s="65" t="inlineStr">
        <is>
          <t xml:space="preserve">1 </t>
        </is>
      </c>
      <c r="K713" s="65" t="inlineStr">
        <is>
          <t>Refer to programming manual</t>
        </is>
      </c>
      <c r="L713" s="65" t="inlineStr">
        <is>
          <t xml:space="preserve">0  ... 65535 </t>
        </is>
      </c>
      <c r="M713" s="65" t="inlineStr">
        <is>
          <t>[Address] (ADRC)</t>
        </is>
      </c>
      <c r="N713" s="69" t="inlineStr">
        <is>
          <t>[DeviceNet] (DNC)
[Profibus] (PBC)</t>
        </is>
      </c>
    </row>
    <row customFormat="1" r="714" s="60">
      <c r="A714" s="64" t="inlineStr">
        <is>
          <t>PRFL</t>
        </is>
      </c>
      <c r="B714" s="65" t="inlineStr">
        <is>
          <t>PPO profile used</t>
        </is>
      </c>
      <c r="C714" s="65" t="inlineStr">
        <is>
          <t>16#1A09 = 6665</t>
        </is>
      </c>
      <c r="D714" s="65" t="inlineStr">
        <is>
          <t>16#2024/42</t>
        </is>
      </c>
      <c r="E714" s="65" t="inlineStr">
        <is>
          <t>16#82/01/42 = 130/01/66</t>
        </is>
      </c>
      <c r="F714" s="67" t="inlineStr">
        <is>
          <t>PRFL</t>
        </is>
      </c>
      <c r="G714" s="65" t="inlineStr">
        <is>
          <t>Configuration and settings</t>
        </is>
      </c>
      <c r="H714" s="65" t="inlineStr">
        <is>
          <t>R/W</t>
        </is>
      </c>
      <c r="I714" s="65" t="inlineStr">
        <is>
          <t>WORD (Enumeration)</t>
        </is>
      </c>
      <c r="J714" s="65" t="inlineStr">
        <is>
          <t>-</t>
        </is>
      </c>
      <c r="K714" s="65" t="inlineStr">
        <is>
          <t>Refer to programming manual</t>
        </is>
      </c>
      <c r="L714" s="66" t="n"/>
      <c r="M714" s="65" t="inlineStr">
        <is>
          <t>[PPO profile used] (PRFL)</t>
        </is>
      </c>
      <c r="N714" s="69" t="inlineStr">
        <is>
          <t>[PROFIBUS DIAG] (PRB)
[PROFINET DIAG] (PRN)</t>
        </is>
      </c>
    </row>
    <row customFormat="1" r="715" s="60">
      <c r="A715" s="64" t="inlineStr">
        <is>
          <t>DPMA</t>
        </is>
      </c>
      <c r="B715" s="65" t="inlineStr">
        <is>
          <t>DP Master Active</t>
        </is>
      </c>
      <c r="C715" s="65" t="inlineStr">
        <is>
          <t>16#1A0A = 6666</t>
        </is>
      </c>
      <c r="D715" s="65" t="inlineStr">
        <is>
          <t>16#2024/43</t>
        </is>
      </c>
      <c r="E715" s="65" t="inlineStr">
        <is>
          <t>16#82/01/43 = 130/01/67</t>
        </is>
      </c>
      <c r="F715" s="67" t="inlineStr">
        <is>
          <t>DPMA</t>
        </is>
      </c>
      <c r="G715" s="65" t="inlineStr">
        <is>
          <t>Communication parameters</t>
        </is>
      </c>
      <c r="H715" s="65" t="inlineStr">
        <is>
          <t>R/W</t>
        </is>
      </c>
      <c r="I715" s="65" t="inlineStr">
        <is>
          <t>WORD (Enumeration)</t>
        </is>
      </c>
      <c r="J715" s="65" t="inlineStr">
        <is>
          <t>-</t>
        </is>
      </c>
      <c r="K715" s="65" t="inlineStr">
        <is>
          <t>[Master 1] 1</t>
        </is>
      </c>
      <c r="L715" s="66" t="n"/>
      <c r="M715" s="65" t="inlineStr">
        <is>
          <t>[DP Master Active] (DPMA)</t>
        </is>
      </c>
      <c r="N715" s="69" t="inlineStr">
        <is>
          <t>[PROFIBUS DIAG] (PRB)
[PROFINET DIAG] (PRN)</t>
        </is>
      </c>
    </row>
    <row customFormat="1" r="716" s="60">
      <c r="A716" s="64" t="inlineStr">
        <is>
          <t>ECSA</t>
        </is>
      </c>
      <c r="B716" s="65" t="inlineStr">
        <is>
          <t>EtherCAT second address</t>
        </is>
      </c>
      <c r="C716" s="65" t="inlineStr">
        <is>
          <t>16#1A23 = 6691</t>
        </is>
      </c>
      <c r="D716" s="65" t="inlineStr">
        <is>
          <t>16#2024/5C</t>
        </is>
      </c>
      <c r="E716" s="65" t="inlineStr">
        <is>
          <t>16#82/01/5C = 130/01/92</t>
        </is>
      </c>
      <c r="F716" s="66" t="n"/>
      <c r="G716" s="65" t="inlineStr">
        <is>
          <t>Communication parameters</t>
        </is>
      </c>
      <c r="H716" s="65" t="inlineStr">
        <is>
          <t>R/W</t>
        </is>
      </c>
      <c r="I716" s="65" t="inlineStr">
        <is>
          <t>UINT (Unsigned16)</t>
        </is>
      </c>
      <c r="J716" s="65" t="inlineStr">
        <is>
          <t xml:space="preserve">1 </t>
        </is>
      </c>
      <c r="K716" s="65" t="inlineStr">
        <is>
          <t xml:space="preserve">0 </t>
        </is>
      </c>
      <c r="L716" s="65" t="inlineStr">
        <is>
          <t xml:space="preserve">0  ... 65535 </t>
        </is>
      </c>
      <c r="M716" s="65" t="inlineStr">
        <is>
          <t>[EthCat 2nd addr] (ECSA)</t>
        </is>
      </c>
      <c r="N716" s="69" t="inlineStr">
        <is>
          <t>[EtherCAT Module] (ETC)</t>
        </is>
      </c>
    </row>
    <row customFormat="1" r="717" s="60">
      <c r="A717" s="64" t="inlineStr">
        <is>
          <t>CIOA</t>
        </is>
      </c>
      <c r="B717" s="65" t="inlineStr">
        <is>
          <t>Configured Assembly</t>
        </is>
      </c>
      <c r="C717" s="65" t="inlineStr">
        <is>
          <t>16#1A0B = 6667</t>
        </is>
      </c>
      <c r="D717" s="65" t="inlineStr">
        <is>
          <t>16#2024/44</t>
        </is>
      </c>
      <c r="E717" s="65" t="inlineStr">
        <is>
          <t>16#82/01/44 = 130/01/68</t>
        </is>
      </c>
      <c r="F717" s="67" t="inlineStr">
        <is>
          <t>CIOA</t>
        </is>
      </c>
      <c r="G717" s="65" t="inlineStr">
        <is>
          <t>Configuration and settings</t>
        </is>
      </c>
      <c r="H717" s="65" t="inlineStr">
        <is>
          <t>R/W</t>
        </is>
      </c>
      <c r="I717" s="65" t="inlineStr">
        <is>
          <t>WORD (Enumeration)</t>
        </is>
      </c>
      <c r="J717" s="65" t="inlineStr">
        <is>
          <t>-</t>
        </is>
      </c>
      <c r="K717" s="65" t="inlineStr">
        <is>
          <t>[21/71] 21</t>
        </is>
      </c>
      <c r="L717" s="66" t="n"/>
      <c r="M717" s="65" t="inlineStr">
        <is>
          <t>[Conf. Assembly] (CIOA)</t>
        </is>
      </c>
      <c r="N717" s="69" t="inlineStr">
        <is>
          <t>[DeviceNet] (DNC)</t>
        </is>
      </c>
    </row>
    <row customFormat="1" r="718" s="60">
      <c r="A718" s="64" t="inlineStr">
        <is>
          <t>BDR</t>
        </is>
      </c>
      <c r="B718" s="65" t="inlineStr">
        <is>
          <t>Comm. option baud rate</t>
        </is>
      </c>
      <c r="C718" s="65" t="inlineStr">
        <is>
          <t>16#19CB = 6603</t>
        </is>
      </c>
      <c r="D718" s="65" t="inlineStr">
        <is>
          <t>16#2024/4</t>
        </is>
      </c>
      <c r="E718" s="65" t="inlineStr">
        <is>
          <t>16#82/01/04 = 130/01/04</t>
        </is>
      </c>
      <c r="F718" s="67" t="inlineStr">
        <is>
          <t>TBR</t>
        </is>
      </c>
      <c r="G718" s="65" t="inlineStr">
        <is>
          <t>Configuration and settings</t>
        </is>
      </c>
      <c r="H718" s="65" t="inlineStr">
        <is>
          <t>R/WS</t>
        </is>
      </c>
      <c r="I718" s="65" t="inlineStr">
        <is>
          <t>WORD (Enumeration)</t>
        </is>
      </c>
      <c r="J718" s="65" t="inlineStr">
        <is>
          <t>-</t>
        </is>
      </c>
      <c r="K718" s="65" t="inlineStr">
        <is>
          <t>[Automatic] AUTO</t>
        </is>
      </c>
      <c r="L718" s="66" t="n"/>
      <c r="M718" s="65" t="inlineStr">
        <is>
          <t>[Bit rate] (BDR)</t>
        </is>
      </c>
      <c r="N718" s="69" t="inlineStr">
        <is>
          <t>[DeviceNet] (DNC)</t>
        </is>
      </c>
    </row>
    <row customFormat="1" r="719" s="60">
      <c r="A719" s="64" t="inlineStr">
        <is>
          <t>MRJ</t>
        </is>
      </c>
      <c r="B719" s="65" t="inlineStr">
        <is>
          <t>Communication port 1 assignment</t>
        </is>
      </c>
      <c r="C719" s="65" t="inlineStr">
        <is>
          <t>16#179F = 6047</t>
        </is>
      </c>
      <c r="D719" s="65" t="inlineStr">
        <is>
          <t>16#201E/30</t>
        </is>
      </c>
      <c r="E719" s="65" t="inlineStr">
        <is>
          <t>16#7F/01/30 = 127/01/48</t>
        </is>
      </c>
      <c r="F719" s="67" t="inlineStr">
        <is>
          <t>MRJ</t>
        </is>
      </c>
      <c r="G719" s="65" t="inlineStr">
        <is>
          <t>Configuration and settings</t>
        </is>
      </c>
      <c r="H719" s="65" t="inlineStr">
        <is>
          <t>R</t>
        </is>
      </c>
      <c r="I719" s="65" t="inlineStr">
        <is>
          <t>WORD (Enumeration)</t>
        </is>
      </c>
      <c r="J719" s="65" t="inlineStr">
        <is>
          <t>-</t>
        </is>
      </c>
      <c r="K719" s="65" t="inlineStr">
        <is>
          <t>[Modbus 1] MDB</t>
        </is>
      </c>
      <c r="L719" s="66" t="n"/>
      <c r="M719" s="65" t="inlineStr">
        <is>
          <t>[Comm Port 1 Assign] (MRJ)</t>
        </is>
      </c>
      <c r="N719" s="69" t="inlineStr">
        <is>
          <t>[Modbus Fieldbus] (MD1)</t>
        </is>
      </c>
    </row>
    <row customFormat="1" r="720" s="60">
      <c r="A720" s="64" t="inlineStr">
        <is>
          <t>MRJ2</t>
        </is>
      </c>
      <c r="B720" s="65" t="inlineStr">
        <is>
          <t>Communication port 2 assignment</t>
        </is>
      </c>
      <c r="C720" s="65" t="inlineStr">
        <is>
          <t>16#179E = 6046</t>
        </is>
      </c>
      <c r="D720" s="65" t="inlineStr">
        <is>
          <t>16#201E/2F</t>
        </is>
      </c>
      <c r="E720" s="65" t="inlineStr">
        <is>
          <t>16#7F/01/2F = 127/01/47</t>
        </is>
      </c>
      <c r="F720" s="67" t="inlineStr">
        <is>
          <t>MRJ</t>
        </is>
      </c>
      <c r="G720" s="65" t="inlineStr">
        <is>
          <t>Configuration and settings</t>
        </is>
      </c>
      <c r="H720" s="65" t="inlineStr">
        <is>
          <t>R</t>
        </is>
      </c>
      <c r="I720" s="65" t="inlineStr">
        <is>
          <t>WORD (Enumeration)</t>
        </is>
      </c>
      <c r="J720" s="65" t="inlineStr">
        <is>
          <t>-</t>
        </is>
      </c>
      <c r="K720" s="65" t="inlineStr">
        <is>
          <t>[Modbus 1] MDB</t>
        </is>
      </c>
      <c r="L720" s="66" t="n"/>
      <c r="M720" s="65" t="inlineStr">
        <is>
          <t>[Comm Port 2 Assign] (MRJ2)</t>
        </is>
      </c>
      <c r="N720" s="69" t="inlineStr">
        <is>
          <t>[Modbus HMI] (MD2)</t>
        </is>
      </c>
    </row>
    <row customFormat="1" r="721" s="60">
      <c r="A721" s="64" t="inlineStr">
        <is>
          <t>BDRU</t>
        </is>
      </c>
      <c r="B721" s="65" t="inlineStr">
        <is>
          <t>Data rate used</t>
        </is>
      </c>
      <c r="C721" s="65" t="inlineStr">
        <is>
          <t>16#1A04 = 6660</t>
        </is>
      </c>
      <c r="D721" s="65" t="inlineStr">
        <is>
          <t>16#2024/3D</t>
        </is>
      </c>
      <c r="E721" s="65" t="inlineStr">
        <is>
          <t>16#82/01/3D = 130/01/61</t>
        </is>
      </c>
      <c r="F721" s="67" t="inlineStr">
        <is>
          <t>TBR</t>
        </is>
      </c>
      <c r="G721" s="65" t="inlineStr">
        <is>
          <t>Configuration and settings</t>
        </is>
      </c>
      <c r="H721" s="65" t="inlineStr">
        <is>
          <t>R/W</t>
        </is>
      </c>
      <c r="I721" s="65" t="inlineStr">
        <is>
          <t>WORD (Enumeration)</t>
        </is>
      </c>
      <c r="J721" s="65" t="inlineStr">
        <is>
          <t>-</t>
        </is>
      </c>
      <c r="K721" s="65" t="inlineStr">
        <is>
          <t>[Automatic] AUTO</t>
        </is>
      </c>
      <c r="L721" s="66" t="n"/>
      <c r="M721" s="65" t="inlineStr">
        <is>
          <t>[Data rate used] (BDRU)</t>
        </is>
      </c>
      <c r="N721" s="69" t="inlineStr">
        <is>
          <t>[DEVICENET DIAG] (DVN)
[PROFIBUS DIAG] (PRB)</t>
        </is>
      </c>
    </row>
    <row customFormat="1" r="722" s="60">
      <c r="A722" s="64" t="inlineStr">
        <is>
          <t>RDS</t>
        </is>
      </c>
      <c r="B722" s="65" t="inlineStr">
        <is>
          <t>Rate and duplex setting</t>
        </is>
      </c>
      <c r="C722" s="65" t="inlineStr">
        <is>
          <t>16#FAFB = 64251</t>
        </is>
      </c>
      <c r="D722" s="66" t="n"/>
      <c r="E722" s="66" t="n"/>
      <c r="F722" s="67" t="inlineStr">
        <is>
          <t>RDS</t>
        </is>
      </c>
      <c r="G722" s="65" t="inlineStr">
        <is>
          <t>Configuration and settings</t>
        </is>
      </c>
      <c r="H722" s="65" t="inlineStr">
        <is>
          <t>R/W</t>
        </is>
      </c>
      <c r="I722" s="65" t="inlineStr">
        <is>
          <t>WORD (Enumeration)</t>
        </is>
      </c>
      <c r="J722" s="65" t="inlineStr">
        <is>
          <t>-</t>
        </is>
      </c>
      <c r="K722" s="65" t="inlineStr">
        <is>
          <t>[Auto detected] AUTO</t>
        </is>
      </c>
      <c r="L722" s="66" t="n"/>
      <c r="M722" s="65" t="inlineStr">
        <is>
          <t>[Rate setting] (RDS)</t>
        </is>
      </c>
      <c r="N722" s="69" t="inlineStr">
        <is>
          <t>[Eth Module Config] (ETO)</t>
        </is>
      </c>
    </row>
    <row customFormat="1" r="723" s="60">
      <c r="A723" s="64" t="inlineStr">
        <is>
          <t>EWE</t>
        </is>
      </c>
      <c r="B723" s="65" t="inlineStr">
        <is>
          <t>Enable web and/or email</t>
        </is>
      </c>
      <c r="C723" s="65" t="inlineStr">
        <is>
          <t>16#FB08 = 64264</t>
        </is>
      </c>
      <c r="D723" s="66" t="n"/>
      <c r="E723" s="66" t="n"/>
      <c r="F723" s="66" t="n"/>
      <c r="G723" s="65" t="inlineStr">
        <is>
          <t>Configuration and settings</t>
        </is>
      </c>
      <c r="H723" s="65" t="inlineStr">
        <is>
          <t>R/W</t>
        </is>
      </c>
      <c r="I723" s="67" t="inlineStr">
        <is>
          <t>WORD (BitString16)</t>
        </is>
      </c>
      <c r="J723" s="65" t="inlineStr">
        <is>
          <t>-</t>
        </is>
      </c>
      <c r="K723" s="65" t="inlineStr">
        <is>
          <t>1</t>
        </is>
      </c>
      <c r="L723" s="66" t="n"/>
      <c r="M723" s="66" t="n"/>
      <c r="N723" s="68" t="n"/>
    </row>
    <row customFormat="1" r="724" s="60">
      <c r="A724" s="64" t="inlineStr">
        <is>
          <t>ARD</t>
        </is>
      </c>
      <c r="B724" s="65" t="inlineStr">
        <is>
          <t>Actual rate and duplex</t>
        </is>
      </c>
      <c r="C724" s="65" t="inlineStr">
        <is>
          <t>16#FB0A = 64266</t>
        </is>
      </c>
      <c r="D724" s="66" t="n"/>
      <c r="E724" s="66" t="n"/>
      <c r="F724" s="67" t="inlineStr">
        <is>
          <t>RDS</t>
        </is>
      </c>
      <c r="G724" s="65" t="inlineStr">
        <is>
          <t>Configuration and settings</t>
        </is>
      </c>
      <c r="H724" s="65" t="inlineStr">
        <is>
          <t>R</t>
        </is>
      </c>
      <c r="I724" s="65" t="inlineStr">
        <is>
          <t>WORD (Enumeration)</t>
        </is>
      </c>
      <c r="J724" s="65" t="inlineStr">
        <is>
          <t>-</t>
        </is>
      </c>
      <c r="K724" s="66" t="n"/>
      <c r="L724" s="66" t="n"/>
      <c r="M724" s="65" t="inlineStr">
        <is>
          <t>[Actual rate] (ARD)</t>
        </is>
      </c>
      <c r="N724" s="69" t="inlineStr">
        <is>
          <t>[Ethernet Module Diag] (MTE)
[Eth Module Config] (ETO)</t>
        </is>
      </c>
    </row>
    <row customFormat="1" r="725" s="60">
      <c r="A725" s="64" t="inlineStr">
        <is>
          <t>L1D</t>
        </is>
      </c>
      <c r="B725" s="65" t="inlineStr">
        <is>
          <t>DI1 Delay</t>
        </is>
      </c>
      <c r="C725" s="65" t="inlineStr">
        <is>
          <t>16#0FA1 = 4001</t>
        </is>
      </c>
      <c r="D725" s="65" t="inlineStr">
        <is>
          <t>16#200A/2</t>
        </is>
      </c>
      <c r="E725" s="65" t="inlineStr">
        <is>
          <t>16#75/01/02 = 117/01/02</t>
        </is>
      </c>
      <c r="F725" s="66" t="n"/>
      <c r="G725" s="65" t="inlineStr">
        <is>
          <t>Configuration and settings</t>
        </is>
      </c>
      <c r="H725" s="65" t="inlineStr">
        <is>
          <t>R/WS</t>
        </is>
      </c>
      <c r="I725" s="65" t="inlineStr">
        <is>
          <t>UINT (Unsigned16)</t>
        </is>
      </c>
      <c r="J725" s="65" t="inlineStr">
        <is>
          <t>1 ms</t>
        </is>
      </c>
      <c r="K725" s="65" t="inlineStr">
        <is>
          <t>2 ms</t>
        </is>
      </c>
      <c r="L725" s="65" t="inlineStr">
        <is>
          <t>0 ms ... 200 ms</t>
        </is>
      </c>
      <c r="M725" s="65" t="inlineStr">
        <is>
          <t>[DI1 Delay] (L1D)</t>
        </is>
      </c>
      <c r="N725" s="69" t="inlineStr">
        <is>
          <t>[DI1 Configuration] (DI1)</t>
        </is>
      </c>
    </row>
    <row customFormat="1" r="726" s="60">
      <c r="A726" s="64" t="inlineStr">
        <is>
          <t>R1</t>
        </is>
      </c>
      <c r="B726" s="65" t="inlineStr">
        <is>
          <t>R1 Assignment</t>
        </is>
      </c>
      <c r="C726" s="65" t="inlineStr">
        <is>
          <t>16#1389 = 5001</t>
        </is>
      </c>
      <c r="D726" s="65" t="inlineStr">
        <is>
          <t>16#2014/2</t>
        </is>
      </c>
      <c r="E726" s="65" t="inlineStr">
        <is>
          <t>16#7A/01/02 = 122/01/02</t>
        </is>
      </c>
      <c r="F726" s="67" t="inlineStr">
        <is>
          <t>PSL</t>
        </is>
      </c>
      <c r="G726" s="65" t="inlineStr">
        <is>
          <t>Configuration and settings</t>
        </is>
      </c>
      <c r="H726" s="65" t="inlineStr">
        <is>
          <t>R/WS</t>
        </is>
      </c>
      <c r="I726" s="65" t="inlineStr">
        <is>
          <t>WORD (Enumeration)</t>
        </is>
      </c>
      <c r="J726" s="65" t="inlineStr">
        <is>
          <t>-</t>
        </is>
      </c>
      <c r="K726" s="65" t="inlineStr">
        <is>
          <t>[Drive in operating state "Fault"] FLT</t>
        </is>
      </c>
      <c r="L726" s="66" t="n"/>
      <c r="M726" s="65" t="inlineStr">
        <is>
          <t>[R1 Assignment] (R1)</t>
        </is>
      </c>
      <c r="N726" s="69" t="inlineStr">
        <is>
          <t>[R1 configuration] (R1)</t>
        </is>
      </c>
    </row>
    <row customFormat="1" r="727" s="60">
      <c r="A727" s="64" t="inlineStr">
        <is>
          <t>R2</t>
        </is>
      </c>
      <c r="B727" s="65" t="inlineStr">
        <is>
          <t>R2 Assignment</t>
        </is>
      </c>
      <c r="C727" s="65" t="inlineStr">
        <is>
          <t>16#138A = 5002</t>
        </is>
      </c>
      <c r="D727" s="65" t="inlineStr">
        <is>
          <t>16#2014/3</t>
        </is>
      </c>
      <c r="E727" s="65" t="inlineStr">
        <is>
          <t>16#7A/01/03 = 122/01/03</t>
        </is>
      </c>
      <c r="F727" s="67" t="inlineStr">
        <is>
          <t>PSL</t>
        </is>
      </c>
      <c r="G727" s="65" t="inlineStr">
        <is>
          <t>Configuration and settings</t>
        </is>
      </c>
      <c r="H727" s="65" t="inlineStr">
        <is>
          <t>R/WS</t>
        </is>
      </c>
      <c r="I727" s="65" t="inlineStr">
        <is>
          <t>WORD (Enumeration)</t>
        </is>
      </c>
      <c r="J727" s="65" t="inlineStr">
        <is>
          <t>-</t>
        </is>
      </c>
      <c r="K727" s="65" t="inlineStr">
        <is>
          <t>Refer to programming manual</t>
        </is>
      </c>
      <c r="L727" s="66" t="n"/>
      <c r="M727" s="65" t="inlineStr">
        <is>
          <t>[R2 Assignment] (R2)</t>
        </is>
      </c>
      <c r="N727" s="69" t="inlineStr">
        <is>
          <t>[R2 configuration] (R2)</t>
        </is>
      </c>
    </row>
    <row customFormat="1" r="728" s="60">
      <c r="A728" s="64" t="inlineStr">
        <is>
          <t>L2D</t>
        </is>
      </c>
      <c r="B728" s="65" t="inlineStr">
        <is>
          <t>DI2 Delay</t>
        </is>
      </c>
      <c r="C728" s="65" t="inlineStr">
        <is>
          <t>16#0FA2 = 4002</t>
        </is>
      </c>
      <c r="D728" s="65" t="inlineStr">
        <is>
          <t>16#200A/3</t>
        </is>
      </c>
      <c r="E728" s="65" t="inlineStr">
        <is>
          <t>16#75/01/03 = 117/01/03</t>
        </is>
      </c>
      <c r="F728" s="66" t="n"/>
      <c r="G728" s="65" t="inlineStr">
        <is>
          <t>Configuration and settings</t>
        </is>
      </c>
      <c r="H728" s="65" t="inlineStr">
        <is>
          <t>R/WS</t>
        </is>
      </c>
      <c r="I728" s="65" t="inlineStr">
        <is>
          <t>UINT (Unsigned16)</t>
        </is>
      </c>
      <c r="J728" s="65" t="inlineStr">
        <is>
          <t>1 ms</t>
        </is>
      </c>
      <c r="K728" s="65" t="inlineStr">
        <is>
          <t>2 ms</t>
        </is>
      </c>
      <c r="L728" s="65" t="inlineStr">
        <is>
          <t>0 ms ... 200 ms</t>
        </is>
      </c>
      <c r="M728" s="65" t="inlineStr">
        <is>
          <t>[DI2 Delay] (L2D)</t>
        </is>
      </c>
      <c r="N728" s="69" t="inlineStr">
        <is>
          <t>[DI2 Configuration] (DI2)</t>
        </is>
      </c>
    </row>
    <row customFormat="1" r="729" s="60">
      <c r="A729" s="64" t="inlineStr">
        <is>
          <t>R1D</t>
        </is>
      </c>
      <c r="B729" s="65" t="inlineStr">
        <is>
          <t>R1 Delay time</t>
        </is>
      </c>
      <c r="C729" s="65" t="inlineStr">
        <is>
          <t>16#1091 = 4241</t>
        </is>
      </c>
      <c r="D729" s="65" t="inlineStr">
        <is>
          <t>16#200C/2A</t>
        </is>
      </c>
      <c r="E729" s="65" t="inlineStr">
        <is>
          <t>16#76/01/2A = 118/01/42</t>
        </is>
      </c>
      <c r="F729" s="66" t="n"/>
      <c r="G729" s="65" t="inlineStr">
        <is>
          <t>Configuration and settings</t>
        </is>
      </c>
      <c r="H729" s="65" t="inlineStr">
        <is>
          <t>R/W</t>
        </is>
      </c>
      <c r="I729" s="65" t="inlineStr">
        <is>
          <t>UINT (Unsigned16)</t>
        </is>
      </c>
      <c r="J729" s="65" t="inlineStr">
        <is>
          <t>1 ms</t>
        </is>
      </c>
      <c r="K729" s="65" t="inlineStr">
        <is>
          <t>0 ms</t>
        </is>
      </c>
      <c r="L729" s="65" t="inlineStr">
        <is>
          <t>0 ms ... 60000 ms</t>
        </is>
      </c>
      <c r="M729" s="65" t="inlineStr">
        <is>
          <t>[R1 Delay time] (R1D)</t>
        </is>
      </c>
      <c r="N729" s="69" t="inlineStr">
        <is>
          <t>[R1 configuration] (R1)</t>
        </is>
      </c>
    </row>
    <row customFormat="1" r="730" s="60">
      <c r="A730" s="64" t="inlineStr">
        <is>
          <t>R2D</t>
        </is>
      </c>
      <c r="B730" s="65" t="inlineStr">
        <is>
          <t>R2 Delay time</t>
        </is>
      </c>
      <c r="C730" s="65" t="inlineStr">
        <is>
          <t>16#1092 = 4242</t>
        </is>
      </c>
      <c r="D730" s="65" t="inlineStr">
        <is>
          <t>16#200C/2B</t>
        </is>
      </c>
      <c r="E730" s="65" t="inlineStr">
        <is>
          <t>16#76/01/2B = 118/01/43</t>
        </is>
      </c>
      <c r="F730" s="66" t="n"/>
      <c r="G730" s="65" t="inlineStr">
        <is>
          <t>Configuration and settings</t>
        </is>
      </c>
      <c r="H730" s="65" t="inlineStr">
        <is>
          <t>R/W</t>
        </is>
      </c>
      <c r="I730" s="65" t="inlineStr">
        <is>
          <t>UINT (Unsigned16)</t>
        </is>
      </c>
      <c r="J730" s="65" t="inlineStr">
        <is>
          <t>1 ms</t>
        </is>
      </c>
      <c r="K730" s="65" t="inlineStr">
        <is>
          <t>0 ms</t>
        </is>
      </c>
      <c r="L730" s="65" t="inlineStr">
        <is>
          <t>0 ms ... 60000 ms</t>
        </is>
      </c>
      <c r="M730" s="65" t="inlineStr">
        <is>
          <t>[R2 Delay time] (R2D)</t>
        </is>
      </c>
      <c r="N730" s="69" t="inlineStr">
        <is>
          <t>[R2 configuration] (R2)</t>
        </is>
      </c>
    </row>
    <row customFormat="1" r="731" s="60">
      <c r="A731" s="64" t="inlineStr">
        <is>
          <t>L3D</t>
        </is>
      </c>
      <c r="B731" s="65" t="inlineStr">
        <is>
          <t>DI3 Delay</t>
        </is>
      </c>
      <c r="C731" s="65" t="inlineStr">
        <is>
          <t>16#0FA3 = 4003</t>
        </is>
      </c>
      <c r="D731" s="65" t="inlineStr">
        <is>
          <t>16#200A/4</t>
        </is>
      </c>
      <c r="E731" s="65" t="inlineStr">
        <is>
          <t>16#75/01/04 = 117/01/04</t>
        </is>
      </c>
      <c r="F731" s="66" t="n"/>
      <c r="G731" s="65" t="inlineStr">
        <is>
          <t>Configuration and settings</t>
        </is>
      </c>
      <c r="H731" s="65" t="inlineStr">
        <is>
          <t>R/WS</t>
        </is>
      </c>
      <c r="I731" s="65" t="inlineStr">
        <is>
          <t>UINT (Unsigned16)</t>
        </is>
      </c>
      <c r="J731" s="65" t="inlineStr">
        <is>
          <t>1 ms</t>
        </is>
      </c>
      <c r="K731" s="65" t="inlineStr">
        <is>
          <t>2 ms</t>
        </is>
      </c>
      <c r="L731" s="65" t="inlineStr">
        <is>
          <t>0 ms ... 200 ms</t>
        </is>
      </c>
      <c r="M731" s="65" t="inlineStr">
        <is>
          <t>[DI3 Delay] (L3D)</t>
        </is>
      </c>
      <c r="N731" s="69" t="inlineStr">
        <is>
          <t>[DI3 Configuration] (DI3)</t>
        </is>
      </c>
    </row>
    <row customFormat="1" r="732" s="60">
      <c r="A732" s="64" t="inlineStr">
        <is>
          <t>R1S</t>
        </is>
      </c>
      <c r="B732" s="65" t="inlineStr">
        <is>
          <t>R1 Active level</t>
        </is>
      </c>
      <c r="C732" s="65" t="inlineStr">
        <is>
          <t>16#1069 = 4201</t>
        </is>
      </c>
      <c r="D732" s="65" t="inlineStr">
        <is>
          <t>16#200C/2</t>
        </is>
      </c>
      <c r="E732" s="65" t="inlineStr">
        <is>
          <t>16#76/01/02 = 118/01/02</t>
        </is>
      </c>
      <c r="F732" s="67" t="inlineStr">
        <is>
          <t>NPL</t>
        </is>
      </c>
      <c r="G732" s="65" t="inlineStr">
        <is>
          <t>Configuration and settings</t>
        </is>
      </c>
      <c r="H732" s="65" t="inlineStr">
        <is>
          <t>R/WS</t>
        </is>
      </c>
      <c r="I732" s="65" t="inlineStr">
        <is>
          <t>WORD (Enumeration)</t>
        </is>
      </c>
      <c r="J732" s="65" t="inlineStr">
        <is>
          <t>-</t>
        </is>
      </c>
      <c r="K732" s="65" t="inlineStr">
        <is>
          <t>[1] POS</t>
        </is>
      </c>
      <c r="L732" s="66" t="n"/>
      <c r="M732" s="65" t="inlineStr">
        <is>
          <t>[R1 Active at] (R1S)</t>
        </is>
      </c>
      <c r="N732" s="69" t="inlineStr">
        <is>
          <t>[R1 configuration] (R1)</t>
        </is>
      </c>
    </row>
    <row customFormat="1" r="733" s="60">
      <c r="A733" s="64" t="inlineStr">
        <is>
          <t>R2S</t>
        </is>
      </c>
      <c r="B733" s="65" t="inlineStr">
        <is>
          <t>R2 Active level</t>
        </is>
      </c>
      <c r="C733" s="65" t="inlineStr">
        <is>
          <t>16#106A = 4202</t>
        </is>
      </c>
      <c r="D733" s="65" t="inlineStr">
        <is>
          <t>16#200C/3</t>
        </is>
      </c>
      <c r="E733" s="65" t="inlineStr">
        <is>
          <t>16#76/01/03 = 118/01/03</t>
        </is>
      </c>
      <c r="F733" s="67" t="inlineStr">
        <is>
          <t>NPL</t>
        </is>
      </c>
      <c r="G733" s="65" t="inlineStr">
        <is>
          <t>Configuration and settings</t>
        </is>
      </c>
      <c r="H733" s="65" t="inlineStr">
        <is>
          <t>R/WS</t>
        </is>
      </c>
      <c r="I733" s="65" t="inlineStr">
        <is>
          <t>WORD (Enumeration)</t>
        </is>
      </c>
      <c r="J733" s="65" t="inlineStr">
        <is>
          <t>-</t>
        </is>
      </c>
      <c r="K733" s="65" t="inlineStr">
        <is>
          <t>[1] POS</t>
        </is>
      </c>
      <c r="L733" s="66" t="n"/>
      <c r="M733" s="65" t="inlineStr">
        <is>
          <t>[R2 Active at] (R2S)</t>
        </is>
      </c>
      <c r="N733" s="69" t="inlineStr">
        <is>
          <t>[R2 configuration] (R2)</t>
        </is>
      </c>
    </row>
    <row customFormat="1" r="734" s="60">
      <c r="A734" s="64" t="inlineStr">
        <is>
          <t>L4D</t>
        </is>
      </c>
      <c r="B734" s="65" t="inlineStr">
        <is>
          <t>DI4 Delay</t>
        </is>
      </c>
      <c r="C734" s="65" t="inlineStr">
        <is>
          <t>16#0FA4 = 4004</t>
        </is>
      </c>
      <c r="D734" s="65" t="inlineStr">
        <is>
          <t>16#200A/5</t>
        </is>
      </c>
      <c r="E734" s="65" t="inlineStr">
        <is>
          <t>16#75/01/05 = 117/01/05</t>
        </is>
      </c>
      <c r="F734" s="66" t="n"/>
      <c r="G734" s="65" t="inlineStr">
        <is>
          <t>Configuration and settings</t>
        </is>
      </c>
      <c r="H734" s="65" t="inlineStr">
        <is>
          <t>R/WS</t>
        </is>
      </c>
      <c r="I734" s="65" t="inlineStr">
        <is>
          <t>UINT (Unsigned16)</t>
        </is>
      </c>
      <c r="J734" s="65" t="inlineStr">
        <is>
          <t>1 ms</t>
        </is>
      </c>
      <c r="K734" s="65" t="inlineStr">
        <is>
          <t>2 ms</t>
        </is>
      </c>
      <c r="L734" s="65" t="inlineStr">
        <is>
          <t>0 ms ... 200 ms</t>
        </is>
      </c>
      <c r="M734" s="65" t="inlineStr">
        <is>
          <t>[DI4 Delay] (L4D)</t>
        </is>
      </c>
      <c r="N734" s="69" t="inlineStr">
        <is>
          <t>[DI4 Configuration] (DI4)</t>
        </is>
      </c>
    </row>
    <row customFormat="1" r="735" s="60">
      <c r="A735" s="64" t="inlineStr">
        <is>
          <t>R1H</t>
        </is>
      </c>
      <c r="B735" s="65" t="inlineStr">
        <is>
          <t>R1 Holding time</t>
        </is>
      </c>
      <c r="C735" s="65" t="inlineStr">
        <is>
          <t>16#107D = 4221</t>
        </is>
      </c>
      <c r="D735" s="65" t="inlineStr">
        <is>
          <t>16#200C/16</t>
        </is>
      </c>
      <c r="E735" s="65" t="inlineStr">
        <is>
          <t>16#76/01/16 = 118/01/22</t>
        </is>
      </c>
      <c r="F735" s="66" t="n"/>
      <c r="G735" s="65" t="inlineStr">
        <is>
          <t>Configuration and settings</t>
        </is>
      </c>
      <c r="H735" s="65" t="inlineStr">
        <is>
          <t>R/W</t>
        </is>
      </c>
      <c r="I735" s="65" t="inlineStr">
        <is>
          <t>UINT (Unsigned16)</t>
        </is>
      </c>
      <c r="J735" s="65" t="inlineStr">
        <is>
          <t>1 ms</t>
        </is>
      </c>
      <c r="K735" s="65" t="inlineStr">
        <is>
          <t>0 ms</t>
        </is>
      </c>
      <c r="L735" s="65" t="inlineStr">
        <is>
          <t>0 ms ... 9999 ms</t>
        </is>
      </c>
      <c r="M735" s="65" t="inlineStr">
        <is>
          <t>[R1 Holding time] (R1H)</t>
        </is>
      </c>
      <c r="N735" s="69" t="inlineStr">
        <is>
          <t>[R1 configuration] (R1)</t>
        </is>
      </c>
    </row>
    <row customFormat="1" r="736" s="60">
      <c r="A736" s="64" t="inlineStr">
        <is>
          <t>R2H</t>
        </is>
      </c>
      <c r="B736" s="65" t="inlineStr">
        <is>
          <t>R2 Holding time</t>
        </is>
      </c>
      <c r="C736" s="65" t="inlineStr">
        <is>
          <t>16#107E = 4222</t>
        </is>
      </c>
      <c r="D736" s="65" t="inlineStr">
        <is>
          <t>16#200C/17</t>
        </is>
      </c>
      <c r="E736" s="65" t="inlineStr">
        <is>
          <t>16#76/01/17 = 118/01/23</t>
        </is>
      </c>
      <c r="F736" s="66" t="n"/>
      <c r="G736" s="65" t="inlineStr">
        <is>
          <t>Configuration and settings</t>
        </is>
      </c>
      <c r="H736" s="65" t="inlineStr">
        <is>
          <t>R/W</t>
        </is>
      </c>
      <c r="I736" s="65" t="inlineStr">
        <is>
          <t>UINT (Unsigned16)</t>
        </is>
      </c>
      <c r="J736" s="65" t="inlineStr">
        <is>
          <t>1 ms</t>
        </is>
      </c>
      <c r="K736" s="65" t="inlineStr">
        <is>
          <t>0 ms</t>
        </is>
      </c>
      <c r="L736" s="65" t="inlineStr">
        <is>
          <t>0 ms ... 9999 ms</t>
        </is>
      </c>
      <c r="M736" s="65" t="inlineStr">
        <is>
          <t>[R2 Holding time] (R2H)</t>
        </is>
      </c>
      <c r="N736" s="69" t="inlineStr">
        <is>
          <t>[R2 configuration] (R2)</t>
        </is>
      </c>
    </row>
    <row customFormat="1" r="737" s="60">
      <c r="A737" s="64" t="inlineStr">
        <is>
          <t>L5D</t>
        </is>
      </c>
      <c r="B737" s="65" t="inlineStr">
        <is>
          <t>DI5 Delay</t>
        </is>
      </c>
      <c r="C737" s="65" t="inlineStr">
        <is>
          <t>16#0FA5 = 4005</t>
        </is>
      </c>
      <c r="D737" s="65" t="inlineStr">
        <is>
          <t>16#200A/6</t>
        </is>
      </c>
      <c r="E737" s="65" t="inlineStr">
        <is>
          <t>16#75/01/06 = 117/01/06</t>
        </is>
      </c>
      <c r="F737" s="66" t="n"/>
      <c r="G737" s="65" t="inlineStr">
        <is>
          <t>Configuration and settings</t>
        </is>
      </c>
      <c r="H737" s="65" t="inlineStr">
        <is>
          <t>R/WS</t>
        </is>
      </c>
      <c r="I737" s="65" t="inlineStr">
        <is>
          <t>UINT (Unsigned16)</t>
        </is>
      </c>
      <c r="J737" s="65" t="inlineStr">
        <is>
          <t>1 ms</t>
        </is>
      </c>
      <c r="K737" s="65" t="inlineStr">
        <is>
          <t>2 ms</t>
        </is>
      </c>
      <c r="L737" s="65" t="inlineStr">
        <is>
          <t>0 ms ... 200 ms</t>
        </is>
      </c>
      <c r="M737" s="65" t="inlineStr">
        <is>
          <t>[DI5 Delay] (L5D)</t>
        </is>
      </c>
      <c r="N737" s="69" t="inlineStr">
        <is>
          <t>[DI5 Configuration] (DI5)</t>
        </is>
      </c>
    </row>
    <row customFormat="1" r="738" s="60">
      <c r="A738" s="64" t="inlineStr">
        <is>
          <t>L6D</t>
        </is>
      </c>
      <c r="B738" s="65" t="inlineStr">
        <is>
          <t>DI6 Delay</t>
        </is>
      </c>
      <c r="C738" s="65" t="inlineStr">
        <is>
          <t>16#0FA6 = 4006</t>
        </is>
      </c>
      <c r="D738" s="65" t="inlineStr">
        <is>
          <t>16#200A/7</t>
        </is>
      </c>
      <c r="E738" s="65" t="inlineStr">
        <is>
          <t>16#75/01/07 = 117/01/07</t>
        </is>
      </c>
      <c r="F738" s="66" t="n"/>
      <c r="G738" s="65" t="inlineStr">
        <is>
          <t>Configuration and settings</t>
        </is>
      </c>
      <c r="H738" s="65" t="inlineStr">
        <is>
          <t>R/WS</t>
        </is>
      </c>
      <c r="I738" s="65" t="inlineStr">
        <is>
          <t>UINT (Unsigned16)</t>
        </is>
      </c>
      <c r="J738" s="65" t="inlineStr">
        <is>
          <t>1 ms</t>
        </is>
      </c>
      <c r="K738" s="65" t="inlineStr">
        <is>
          <t>2 ms</t>
        </is>
      </c>
      <c r="L738" s="65" t="inlineStr">
        <is>
          <t>0 ms ... 200 ms</t>
        </is>
      </c>
      <c r="M738" s="65" t="inlineStr">
        <is>
          <t>[DI6 Delay] (L6D)</t>
        </is>
      </c>
      <c r="N738" s="69" t="inlineStr">
        <is>
          <t>[DI6 Configuration] (DI6)</t>
        </is>
      </c>
    </row>
    <row customFormat="1" r="739" s="60">
      <c r="A739" s="64" t="inlineStr">
        <is>
          <t>L7D</t>
        </is>
      </c>
      <c r="B739" s="65" t="inlineStr">
        <is>
          <t>DI7 Delay</t>
        </is>
      </c>
      <c r="C739" s="65" t="inlineStr">
        <is>
          <t>16#0FA7 = 4007</t>
        </is>
      </c>
      <c r="D739" s="65" t="inlineStr">
        <is>
          <t>16#200A/8</t>
        </is>
      </c>
      <c r="E739" s="65" t="inlineStr">
        <is>
          <t>16#75/01/08 = 117/01/08</t>
        </is>
      </c>
      <c r="F739" s="66" t="n"/>
      <c r="G739" s="65" t="inlineStr">
        <is>
          <t>Configuration and settings</t>
        </is>
      </c>
      <c r="H739" s="65" t="inlineStr">
        <is>
          <t>R/WS</t>
        </is>
      </c>
      <c r="I739" s="65" t="inlineStr">
        <is>
          <t>UINT (Unsigned16)</t>
        </is>
      </c>
      <c r="J739" s="65" t="inlineStr">
        <is>
          <t>1 ms</t>
        </is>
      </c>
      <c r="K739" s="65" t="inlineStr">
        <is>
          <t>2 ms</t>
        </is>
      </c>
      <c r="L739" s="65" t="inlineStr">
        <is>
          <t>0 ms ... 200 ms</t>
        </is>
      </c>
      <c r="M739" s="65" t="inlineStr">
        <is>
          <t>[DI7 Delay] (L7D)</t>
        </is>
      </c>
      <c r="N739" s="69" t="inlineStr">
        <is>
          <t>[DI7 Configuration] (DI7)</t>
        </is>
      </c>
    </row>
    <row customFormat="1" r="740" s="60">
      <c r="A740" s="64" t="inlineStr">
        <is>
          <t>L8D</t>
        </is>
      </c>
      <c r="B740" s="65" t="inlineStr">
        <is>
          <t>DI8 Delay</t>
        </is>
      </c>
      <c r="C740" s="65" t="inlineStr">
        <is>
          <t>16#0FA8 = 4008</t>
        </is>
      </c>
      <c r="D740" s="65" t="inlineStr">
        <is>
          <t>16#200A/9</t>
        </is>
      </c>
      <c r="E740" s="65" t="inlineStr">
        <is>
          <t>16#75/01/09 = 117/01/09</t>
        </is>
      </c>
      <c r="F740" s="66" t="n"/>
      <c r="G740" s="65" t="inlineStr">
        <is>
          <t>Configuration and settings</t>
        </is>
      </c>
      <c r="H740" s="65" t="inlineStr">
        <is>
          <t>R/WS</t>
        </is>
      </c>
      <c r="I740" s="65" t="inlineStr">
        <is>
          <t>UINT (Unsigned16)</t>
        </is>
      </c>
      <c r="J740" s="65" t="inlineStr">
        <is>
          <t>1 ms</t>
        </is>
      </c>
      <c r="K740" s="65" t="inlineStr">
        <is>
          <t>2 ms</t>
        </is>
      </c>
      <c r="L740" s="65" t="inlineStr">
        <is>
          <t>0 ms ... 200 ms</t>
        </is>
      </c>
      <c r="M740" s="65" t="inlineStr">
        <is>
          <t>[DI8 Delay] (L8D)</t>
        </is>
      </c>
      <c r="N740" s="69" t="inlineStr">
        <is>
          <t>[DI8 Configuration] (DI8)</t>
        </is>
      </c>
    </row>
    <row customFormat="1" r="741" s="60">
      <c r="A741" s="64" t="inlineStr">
        <is>
          <t>DO1</t>
        </is>
      </c>
      <c r="B741" s="65" t="inlineStr">
        <is>
          <t>DQ1 Assignment</t>
        </is>
      </c>
      <c r="C741" s="65" t="inlineStr">
        <is>
          <t>16#13A7 = 5031</t>
        </is>
      </c>
      <c r="D741" s="65" t="inlineStr">
        <is>
          <t>16#2014/20</t>
        </is>
      </c>
      <c r="E741" s="65" t="inlineStr">
        <is>
          <t>16#7A/01/20 = 122/01/32</t>
        </is>
      </c>
      <c r="F741" s="67" t="inlineStr">
        <is>
          <t>PSL</t>
        </is>
      </c>
      <c r="G741" s="65" t="inlineStr">
        <is>
          <t>Configuration and settings</t>
        </is>
      </c>
      <c r="H741" s="65" t="inlineStr">
        <is>
          <t>R/WS</t>
        </is>
      </c>
      <c r="I741" s="65" t="inlineStr">
        <is>
          <t>WORD (Enumeration)</t>
        </is>
      </c>
      <c r="J741" s="65" t="inlineStr">
        <is>
          <t>-</t>
        </is>
      </c>
      <c r="K741" s="65" t="inlineStr">
        <is>
          <t>[Not assigned] NO</t>
        </is>
      </c>
      <c r="L741" s="66" t="n"/>
      <c r="M741" s="65" t="inlineStr">
        <is>
          <t>[DQ1 Assignment] (DO1)</t>
        </is>
      </c>
      <c r="N741" s="69" t="inlineStr">
        <is>
          <t>[DQ1 configuration] (DO1)</t>
        </is>
      </c>
    </row>
    <row customFormat="1" r="742" s="60">
      <c r="A742" s="64" t="inlineStr">
        <is>
          <t>DO1D</t>
        </is>
      </c>
      <c r="B742" s="65" t="inlineStr">
        <is>
          <t>DQ1 Delay time</t>
        </is>
      </c>
      <c r="C742" s="65" t="inlineStr">
        <is>
          <t>16#10B9 = 4281</t>
        </is>
      </c>
      <c r="D742" s="65" t="inlineStr">
        <is>
          <t>16#200C/52</t>
        </is>
      </c>
      <c r="E742" s="65" t="inlineStr">
        <is>
          <t>16#76/01/52 = 118/01/82</t>
        </is>
      </c>
      <c r="F742" s="66" t="n"/>
      <c r="G742" s="65" t="inlineStr">
        <is>
          <t>Configuration and settings</t>
        </is>
      </c>
      <c r="H742" s="65" t="inlineStr">
        <is>
          <t>R/W</t>
        </is>
      </c>
      <c r="I742" s="65" t="inlineStr">
        <is>
          <t>UINT (Unsigned16)</t>
        </is>
      </c>
      <c r="J742" s="65" t="inlineStr">
        <is>
          <t>1 ms</t>
        </is>
      </c>
      <c r="K742" s="65" t="inlineStr">
        <is>
          <t>0 ms</t>
        </is>
      </c>
      <c r="L742" s="65" t="inlineStr">
        <is>
          <t>0 ms ... 60000 ms</t>
        </is>
      </c>
      <c r="M742" s="65" t="inlineStr">
        <is>
          <t>[DQ1 Delay time] (DO1D)</t>
        </is>
      </c>
      <c r="N742" s="69" t="inlineStr">
        <is>
          <t>[DQ1 configuration] (DO1)</t>
        </is>
      </c>
    </row>
    <row customFormat="1" r="743" s="60">
      <c r="A743" s="64" t="inlineStr">
        <is>
          <t>DO1H</t>
        </is>
      </c>
      <c r="B743" s="65" t="inlineStr">
        <is>
          <t>DQ1 Holding time</t>
        </is>
      </c>
      <c r="C743" s="65" t="inlineStr">
        <is>
          <t>16#10AF = 4271</t>
        </is>
      </c>
      <c r="D743" s="65" t="inlineStr">
        <is>
          <t>16#200C/48</t>
        </is>
      </c>
      <c r="E743" s="65" t="inlineStr">
        <is>
          <t>16#76/01/48 = 118/01/72</t>
        </is>
      </c>
      <c r="F743" s="66" t="n"/>
      <c r="G743" s="65" t="inlineStr">
        <is>
          <t>Configuration and settings</t>
        </is>
      </c>
      <c r="H743" s="65" t="inlineStr">
        <is>
          <t>R/W</t>
        </is>
      </c>
      <c r="I743" s="65" t="inlineStr">
        <is>
          <t>UINT (Unsigned16)</t>
        </is>
      </c>
      <c r="J743" s="65" t="inlineStr">
        <is>
          <t>1 ms</t>
        </is>
      </c>
      <c r="K743" s="65" t="inlineStr">
        <is>
          <t>0 ms</t>
        </is>
      </c>
      <c r="L743" s="65" t="inlineStr">
        <is>
          <t>0 ms ... 9999 ms</t>
        </is>
      </c>
      <c r="M743" s="65" t="inlineStr">
        <is>
          <t>[DQ1 Holding time] (DO1H)</t>
        </is>
      </c>
      <c r="N743" s="69" t="inlineStr">
        <is>
          <t>[DQ1 configuration] (DO1)</t>
        </is>
      </c>
    </row>
    <row customFormat="1" r="744" s="60">
      <c r="A744" s="64" t="inlineStr">
        <is>
          <t>DO1S</t>
        </is>
      </c>
      <c r="B744" s="65" t="inlineStr">
        <is>
          <t>DQ1 Active level</t>
        </is>
      </c>
      <c r="C744" s="65" t="inlineStr">
        <is>
          <t>16#10A5 = 4261</t>
        </is>
      </c>
      <c r="D744" s="65" t="inlineStr">
        <is>
          <t>16#200C/3E</t>
        </is>
      </c>
      <c r="E744" s="65" t="inlineStr">
        <is>
          <t>16#76/01/3E = 118/01/62</t>
        </is>
      </c>
      <c r="F744" s="67" t="inlineStr">
        <is>
          <t>NPL</t>
        </is>
      </c>
      <c r="G744" s="65" t="inlineStr">
        <is>
          <t>Configuration and settings</t>
        </is>
      </c>
      <c r="H744" s="65" t="inlineStr">
        <is>
          <t>R/WS</t>
        </is>
      </c>
      <c r="I744" s="65" t="inlineStr">
        <is>
          <t>WORD (Enumeration)</t>
        </is>
      </c>
      <c r="J744" s="65" t="inlineStr">
        <is>
          <t>-</t>
        </is>
      </c>
      <c r="K744" s="65" t="inlineStr">
        <is>
          <t>[1] POS</t>
        </is>
      </c>
      <c r="L744" s="66" t="n"/>
      <c r="M744" s="65" t="inlineStr">
        <is>
          <t>[DQ1 Active at] (DO1S)</t>
        </is>
      </c>
      <c r="N744" s="69" t="inlineStr">
        <is>
          <t>[DQ1 configuration] (DO1)</t>
        </is>
      </c>
    </row>
    <row customFormat="1" r="745" s="60">
      <c r="A745" s="64" t="inlineStr">
        <is>
          <t>FRHT</t>
        </is>
      </c>
      <c r="B745" s="65" t="inlineStr">
        <is>
          <t>FRH high resolution</t>
        </is>
      </c>
      <c r="C745" s="65" t="inlineStr">
        <is>
          <t>16#0C96 = 3222</t>
        </is>
      </c>
      <c r="D745" s="65" t="inlineStr">
        <is>
          <t>16#2002/17</t>
        </is>
      </c>
      <c r="E745" s="65" t="inlineStr">
        <is>
          <t>16#71/01/17 = 113/01/23</t>
        </is>
      </c>
      <c r="F745" s="66" t="n"/>
      <c r="G745" s="65" t="inlineStr">
        <is>
          <t>Configuration and settings</t>
        </is>
      </c>
      <c r="H745" s="65" t="inlineStr">
        <is>
          <t>R</t>
        </is>
      </c>
      <c r="I745" s="65" t="inlineStr">
        <is>
          <t>INT (Signed16)</t>
        </is>
      </c>
      <c r="J745" s="65" t="inlineStr">
        <is>
          <t xml:space="preserve">1 </t>
        </is>
      </c>
      <c r="K745" s="66" t="n"/>
      <c r="L745" s="65" t="inlineStr">
        <is>
          <t xml:space="preserve">-32767  ... 32767 </t>
        </is>
      </c>
      <c r="M745" s="66" t="n"/>
      <c r="N745" s="68" t="n"/>
    </row>
    <row customFormat="1" r="746" s="60">
      <c r="A746" s="64" t="inlineStr">
        <is>
          <t>SLCR</t>
        </is>
      </c>
      <c r="B746" s="65" t="inlineStr">
        <is>
          <t>LCR without filter</t>
        </is>
      </c>
      <c r="C746" s="65" t="inlineStr">
        <is>
          <t>16#0C98 = 3224</t>
        </is>
      </c>
      <c r="D746" s="65" t="inlineStr">
        <is>
          <t>16#2002/19</t>
        </is>
      </c>
      <c r="E746" s="65" t="inlineStr">
        <is>
          <t>16#71/01/19 = 113/01/25</t>
        </is>
      </c>
      <c r="F746" s="66" t="n"/>
      <c r="G746" s="65" t="inlineStr">
        <is>
          <t>Configuration and settings</t>
        </is>
      </c>
      <c r="H746" s="65" t="inlineStr">
        <is>
          <t>R</t>
        </is>
      </c>
      <c r="I746" s="65" t="inlineStr">
        <is>
          <t>UINT (Unsigned16)</t>
        </is>
      </c>
      <c r="J746" s="65" t="inlineStr">
        <is>
          <t>Refer to programming manual</t>
        </is>
      </c>
      <c r="K746" s="66" t="n"/>
      <c r="L746" s="65" t="inlineStr">
        <is>
          <t>0 ... 65535</t>
        </is>
      </c>
      <c r="M746" s="66" t="n"/>
      <c r="N746" s="68" t="n"/>
    </row>
    <row customFormat="1" r="747" s="60">
      <c r="A747" s="64" t="inlineStr">
        <is>
          <t>SRFR</t>
        </is>
      </c>
      <c r="B747" s="65" t="inlineStr">
        <is>
          <t>RFR without filter</t>
        </is>
      </c>
      <c r="C747" s="65" t="inlineStr">
        <is>
          <t>16#0C99 = 3225</t>
        </is>
      </c>
      <c r="D747" s="65" t="inlineStr">
        <is>
          <t>16#2002/1A</t>
        </is>
      </c>
      <c r="E747" s="65" t="inlineStr">
        <is>
          <t>16#71/01/1A = 113/01/26</t>
        </is>
      </c>
      <c r="F747" s="66" t="n"/>
      <c r="G747" s="65" t="inlineStr">
        <is>
          <t>Configuration and settings</t>
        </is>
      </c>
      <c r="H747" s="65" t="inlineStr">
        <is>
          <t>R</t>
        </is>
      </c>
      <c r="I747" s="65" t="inlineStr">
        <is>
          <t>INT (Signed16)</t>
        </is>
      </c>
      <c r="J747" s="65" t="inlineStr">
        <is>
          <t>0.1 Hz</t>
        </is>
      </c>
      <c r="K747" s="66" t="n"/>
      <c r="L747" s="65" t="inlineStr">
        <is>
          <t>-3276.7 Hz ... 3276.7 Hz</t>
        </is>
      </c>
      <c r="M747" s="66" t="n"/>
      <c r="N747" s="68" t="n"/>
    </row>
    <row customFormat="1" r="748" s="60">
      <c r="A748" s="64" t="inlineStr">
        <is>
          <t>MMF</t>
        </is>
      </c>
      <c r="B748" s="65" t="inlineStr">
        <is>
          <t>Measured output freq.</t>
        </is>
      </c>
      <c r="C748" s="65" t="inlineStr">
        <is>
          <t>16#0C93 = 3219</t>
        </is>
      </c>
      <c r="D748" s="65" t="inlineStr">
        <is>
          <t>16#2002/14</t>
        </is>
      </c>
      <c r="E748" s="65" t="inlineStr">
        <is>
          <t>16#71/01/14 = 113/01/20</t>
        </is>
      </c>
      <c r="F748" s="66" t="n"/>
      <c r="G748" s="65" t="inlineStr">
        <is>
          <t>Configuration and settings</t>
        </is>
      </c>
      <c r="H748" s="65" t="inlineStr">
        <is>
          <t>R</t>
        </is>
      </c>
      <c r="I748" s="65" t="inlineStr">
        <is>
          <t>INT (Signed16)</t>
        </is>
      </c>
      <c r="J748" s="65" t="inlineStr">
        <is>
          <t>0.1 Hz</t>
        </is>
      </c>
      <c r="K748" s="66" t="n"/>
      <c r="L748" s="65" t="inlineStr">
        <is>
          <t>-3276.7 Hz ... 3276.7 Hz</t>
        </is>
      </c>
      <c r="M748" s="65" t="inlineStr">
        <is>
          <t>[Measured output fr.] (MMF)</t>
        </is>
      </c>
      <c r="N748" s="69" t="inlineStr">
        <is>
          <t>[Drive parameters] (MPI)</t>
        </is>
      </c>
    </row>
    <row customFormat="1" r="749" s="60">
      <c r="A749" s="64" t="inlineStr">
        <is>
          <t>SOTR</t>
        </is>
      </c>
      <c r="B749" s="65" t="inlineStr">
        <is>
          <t>OTR without filter</t>
        </is>
      </c>
      <c r="C749" s="65" t="inlineStr">
        <is>
          <t>16#0C9A = 3226</t>
        </is>
      </c>
      <c r="D749" s="65" t="inlineStr">
        <is>
          <t>16#2002/1B</t>
        </is>
      </c>
      <c r="E749" s="65" t="inlineStr">
        <is>
          <t>16#71/01/1B = 113/01/27</t>
        </is>
      </c>
      <c r="F749" s="66" t="n"/>
      <c r="G749" s="65" t="inlineStr">
        <is>
          <t>Configuration and settings</t>
        </is>
      </c>
      <c r="H749" s="65" t="inlineStr">
        <is>
          <t>R</t>
        </is>
      </c>
      <c r="I749" s="65" t="inlineStr">
        <is>
          <t>INT (Signed16)</t>
        </is>
      </c>
      <c r="J749" s="65" t="inlineStr">
        <is>
          <t>0.1 %</t>
        </is>
      </c>
      <c r="K749" s="66" t="n"/>
      <c r="L749" s="65" t="inlineStr">
        <is>
          <t>-3276.7 % ... 3276.7 %</t>
        </is>
      </c>
      <c r="M749" s="66" t="n"/>
      <c r="N749" s="68" t="n"/>
    </row>
    <row customFormat="1" r="750" s="60">
      <c r="A750" s="64" t="inlineStr">
        <is>
          <t>SULN</t>
        </is>
      </c>
      <c r="B750" s="65" t="inlineStr">
        <is>
          <t>ULN without filter</t>
        </is>
      </c>
      <c r="C750" s="65" t="inlineStr">
        <is>
          <t>16#0C9D = 3229</t>
        </is>
      </c>
      <c r="D750" s="65" t="inlineStr">
        <is>
          <t>16#2002/1E</t>
        </is>
      </c>
      <c r="E750" s="65" t="inlineStr">
        <is>
          <t>16#71/01/1E = 113/01/30</t>
        </is>
      </c>
      <c r="F750" s="66" t="n"/>
      <c r="G750" s="65" t="inlineStr">
        <is>
          <t>Configuration and settings</t>
        </is>
      </c>
      <c r="H750" s="65" t="inlineStr">
        <is>
          <t>R</t>
        </is>
      </c>
      <c r="I750" s="65" t="inlineStr">
        <is>
          <t>UINT (Unsigned16)</t>
        </is>
      </c>
      <c r="J750" s="65" t="inlineStr">
        <is>
          <t>Refer to programming manual</t>
        </is>
      </c>
      <c r="K750" s="66" t="n"/>
      <c r="L750" s="65" t="inlineStr">
        <is>
          <t>0 ... 65535</t>
        </is>
      </c>
      <c r="M750" s="66" t="n"/>
      <c r="N750" s="68" t="n"/>
    </row>
    <row customFormat="1" r="751" s="60">
      <c r="A751" s="64" t="inlineStr">
        <is>
          <t>SOPR</t>
        </is>
      </c>
      <c r="B751" s="65" t="inlineStr">
        <is>
          <t>OPR without filter</t>
        </is>
      </c>
      <c r="C751" s="65" t="inlineStr">
        <is>
          <t>16#0CDA = 3290</t>
        </is>
      </c>
      <c r="D751" s="65" t="inlineStr">
        <is>
          <t>16#2002/5B</t>
        </is>
      </c>
      <c r="E751" s="65" t="inlineStr">
        <is>
          <t>16#71/01/5B = 113/01/91</t>
        </is>
      </c>
      <c r="F751" s="66" t="n"/>
      <c r="G751" s="65" t="inlineStr">
        <is>
          <t>Configuration and settings</t>
        </is>
      </c>
      <c r="H751" s="65" t="inlineStr">
        <is>
          <t>R</t>
        </is>
      </c>
      <c r="I751" s="65" t="inlineStr">
        <is>
          <t>INT (Signed16)</t>
        </is>
      </c>
      <c r="J751" s="65" t="inlineStr">
        <is>
          <t>1 %</t>
        </is>
      </c>
      <c r="K751" s="66" t="n"/>
      <c r="L751" s="65" t="inlineStr">
        <is>
          <t>-32767 % ... 32767 %</t>
        </is>
      </c>
      <c r="M751" s="66" t="n"/>
      <c r="N751" s="68" t="n"/>
    </row>
    <row customFormat="1" r="752" s="60">
      <c r="A752" s="64" t="inlineStr">
        <is>
          <t>SAI1</t>
        </is>
      </c>
      <c r="B752" s="65" t="inlineStr">
        <is>
          <t>AI1 physical value without filter</t>
        </is>
      </c>
      <c r="C752" s="65" t="inlineStr">
        <is>
          <t>16#14AB = 5291</t>
        </is>
      </c>
      <c r="D752" s="65" t="inlineStr">
        <is>
          <t>16#2016/5C</t>
        </is>
      </c>
      <c r="E752" s="65" t="inlineStr">
        <is>
          <t>16#7B/01/5C = 123/01/92</t>
        </is>
      </c>
      <c r="F752" s="66" t="n"/>
      <c r="G752" s="65" t="inlineStr">
        <is>
          <t>Measurement parameters</t>
        </is>
      </c>
      <c r="H752" s="65" t="inlineStr">
        <is>
          <t>R</t>
        </is>
      </c>
      <c r="I752" s="65" t="inlineStr">
        <is>
          <t>INT (Signed16)</t>
        </is>
      </c>
      <c r="J752" s="65" t="inlineStr">
        <is>
          <t>Refer to programming manual</t>
        </is>
      </c>
      <c r="K752" s="66" t="n"/>
      <c r="L752" s="65" t="inlineStr">
        <is>
          <t>-32767 ... 32767</t>
        </is>
      </c>
      <c r="M752" s="66" t="n"/>
      <c r="N752" s="68" t="n"/>
    </row>
    <row customFormat="1" r="753" s="60">
      <c r="A753" s="64" t="inlineStr">
        <is>
          <t>SAI2</t>
        </is>
      </c>
      <c r="B753" s="65" t="inlineStr">
        <is>
          <t>AI2 physical value without filter</t>
        </is>
      </c>
      <c r="C753" s="65" t="inlineStr">
        <is>
          <t>16#14AC = 5292</t>
        </is>
      </c>
      <c r="D753" s="65" t="inlineStr">
        <is>
          <t>16#2016/5D</t>
        </is>
      </c>
      <c r="E753" s="65" t="inlineStr">
        <is>
          <t>16#7B/01/5D = 123/01/93</t>
        </is>
      </c>
      <c r="F753" s="66" t="n"/>
      <c r="G753" s="65" t="inlineStr">
        <is>
          <t>Measurement parameters</t>
        </is>
      </c>
      <c r="H753" s="65" t="inlineStr">
        <is>
          <t>R</t>
        </is>
      </c>
      <c r="I753" s="65" t="inlineStr">
        <is>
          <t>INT (Signed16)</t>
        </is>
      </c>
      <c r="J753" s="65" t="inlineStr">
        <is>
          <t>Refer to programming manual</t>
        </is>
      </c>
      <c r="K753" s="66" t="n"/>
      <c r="L753" s="65" t="inlineStr">
        <is>
          <t>-32767 ... 32767</t>
        </is>
      </c>
      <c r="M753" s="66" t="n"/>
      <c r="N753" s="68" t="n"/>
    </row>
    <row customFormat="1" r="754" s="60">
      <c r="A754" s="64" t="inlineStr">
        <is>
          <t>SAI3</t>
        </is>
      </c>
      <c r="B754" s="65" t="inlineStr">
        <is>
          <t>AI3 physical value without filter</t>
        </is>
      </c>
      <c r="C754" s="65" t="inlineStr">
        <is>
          <t>16#14AD = 5293</t>
        </is>
      </c>
      <c r="D754" s="65" t="inlineStr">
        <is>
          <t>16#2016/5E</t>
        </is>
      </c>
      <c r="E754" s="65" t="inlineStr">
        <is>
          <t>16#7B/01/5E = 123/01/94</t>
        </is>
      </c>
      <c r="F754" s="66" t="n"/>
      <c r="G754" s="65" t="inlineStr">
        <is>
          <t>Measurement parameters</t>
        </is>
      </c>
      <c r="H754" s="65" t="inlineStr">
        <is>
          <t>R</t>
        </is>
      </c>
      <c r="I754" s="65" t="inlineStr">
        <is>
          <t>INT (Signed16)</t>
        </is>
      </c>
      <c r="J754" s="65" t="inlineStr">
        <is>
          <t>Refer to programming manual</t>
        </is>
      </c>
      <c r="K754" s="66" t="n"/>
      <c r="L754" s="65" t="inlineStr">
        <is>
          <t>-32767 ... 32767</t>
        </is>
      </c>
      <c r="M754" s="66" t="n"/>
      <c r="N754" s="68" t="n"/>
    </row>
    <row customFormat="1" r="755" s="60">
      <c r="A755" s="64" t="inlineStr">
        <is>
          <t>SAO1</t>
        </is>
      </c>
      <c r="B755" s="65" t="inlineStr">
        <is>
          <t>AO1 physical value without filter</t>
        </is>
      </c>
      <c r="C755" s="65" t="inlineStr">
        <is>
          <t>16#14AF = 5295</t>
        </is>
      </c>
      <c r="D755" s="65" t="inlineStr">
        <is>
          <t>16#2016/60</t>
        </is>
      </c>
      <c r="E755" s="65" t="inlineStr">
        <is>
          <t>16#7B/01/60 = 123/01/96</t>
        </is>
      </c>
      <c r="F755" s="66" t="n"/>
      <c r="G755" s="65" t="inlineStr">
        <is>
          <t>Actual values parameters</t>
        </is>
      </c>
      <c r="H755" s="65" t="inlineStr">
        <is>
          <t>R</t>
        </is>
      </c>
      <c r="I755" s="65" t="inlineStr">
        <is>
          <t>INT (Signed16)</t>
        </is>
      </c>
      <c r="J755" s="65" t="inlineStr">
        <is>
          <t>Refer to programming manual</t>
        </is>
      </c>
      <c r="K755" s="66" t="n"/>
      <c r="L755" s="65" t="inlineStr">
        <is>
          <t>-32767 ... 32767</t>
        </is>
      </c>
      <c r="M755" s="66" t="n"/>
      <c r="N755" s="68" t="n"/>
    </row>
    <row customFormat="1" r="756" s="60">
      <c r="A756" s="64" t="inlineStr">
        <is>
          <t>PGI</t>
        </is>
      </c>
      <c r="B756" s="65" t="inlineStr">
        <is>
          <t>Number of pulses</t>
        </is>
      </c>
      <c r="C756" s="65" t="inlineStr">
        <is>
          <t>16#15E4 = 5604</t>
        </is>
      </c>
      <c r="D756" s="65" t="inlineStr">
        <is>
          <t>16#201A/5</t>
        </is>
      </c>
      <c r="E756" s="65" t="inlineStr">
        <is>
          <t>16#7D/01/05 = 125/01/05</t>
        </is>
      </c>
      <c r="F756" s="66" t="n"/>
      <c r="G756" s="65" t="inlineStr">
        <is>
          <t>Configuration and settings</t>
        </is>
      </c>
      <c r="H756" s="65" t="inlineStr">
        <is>
          <t>R/WS</t>
        </is>
      </c>
      <c r="I756" s="65" t="inlineStr">
        <is>
          <t>UINT (Unsigned16)</t>
        </is>
      </c>
      <c r="J756" s="65" t="inlineStr">
        <is>
          <t xml:space="preserve">1 </t>
        </is>
      </c>
      <c r="K756" s="65" t="inlineStr">
        <is>
          <t xml:space="preserve">1024 </t>
        </is>
      </c>
      <c r="L756" s="65" t="inlineStr">
        <is>
          <t xml:space="preserve">100  ... 10000 </t>
        </is>
      </c>
      <c r="M756" s="65" t="inlineStr">
        <is>
          <t>[Number of pulses] (PGI)</t>
        </is>
      </c>
      <c r="N756" s="69" t="inlineStr">
        <is>
          <t>[Encoder configuration] (IEN)</t>
        </is>
      </c>
    </row>
    <row customFormat="1" r="757" s="60">
      <c r="A757" s="64" t="inlineStr">
        <is>
          <t>ENS</t>
        </is>
      </c>
      <c r="B757" s="65" t="inlineStr">
        <is>
          <t>AB Encoder type configuration</t>
        </is>
      </c>
      <c r="C757" s="65" t="inlineStr">
        <is>
          <t>16#15E8 = 5608</t>
        </is>
      </c>
      <c r="D757" s="65" t="inlineStr">
        <is>
          <t>16#201A/9</t>
        </is>
      </c>
      <c r="E757" s="65" t="inlineStr">
        <is>
          <t>16#7D/01/09 = 125/01/09</t>
        </is>
      </c>
      <c r="F757" s="67" t="inlineStr">
        <is>
          <t>ENS</t>
        </is>
      </c>
      <c r="G757" s="65" t="inlineStr">
        <is>
          <t>Configuration and settings</t>
        </is>
      </c>
      <c r="H757" s="65" t="inlineStr">
        <is>
          <t>R/WS</t>
        </is>
      </c>
      <c r="I757" s="65" t="inlineStr">
        <is>
          <t>WORD (Enumeration)</t>
        </is>
      </c>
      <c r="J757" s="65" t="inlineStr">
        <is>
          <t>-</t>
        </is>
      </c>
      <c r="K757" s="65" t="inlineStr">
        <is>
          <t>[For signals A/A-/B/B-] AABB</t>
        </is>
      </c>
      <c r="L757" s="66" t="n"/>
      <c r="M757" s="65" t="inlineStr">
        <is>
          <t>[AB Encoder type] (ENS)</t>
        </is>
      </c>
      <c r="N757" s="69" t="inlineStr">
        <is>
          <t>[Encoder configuration] (IEN)</t>
        </is>
      </c>
    </row>
    <row customFormat="1" r="758" s="60">
      <c r="A758" s="64" t="inlineStr">
        <is>
          <t>ENU</t>
        </is>
      </c>
      <c r="B758" s="65" t="inlineStr">
        <is>
          <t>Encoder usage</t>
        </is>
      </c>
      <c r="C758" s="65" t="inlineStr">
        <is>
          <t>16#15E6 = 5606</t>
        </is>
      </c>
      <c r="D758" s="65" t="inlineStr">
        <is>
          <t>16#201A/7</t>
        </is>
      </c>
      <c r="E758" s="65" t="inlineStr">
        <is>
          <t>16#7D/01/07 = 125/01/07</t>
        </is>
      </c>
      <c r="F758" s="67" t="inlineStr">
        <is>
          <t>ENU</t>
        </is>
      </c>
      <c r="G758" s="65" t="inlineStr">
        <is>
          <t>Configuration and settings</t>
        </is>
      </c>
      <c r="H758" s="65" t="inlineStr">
        <is>
          <t>R/WS</t>
        </is>
      </c>
      <c r="I758" s="65" t="inlineStr">
        <is>
          <t>WORD (Enumeration)</t>
        </is>
      </c>
      <c r="J758" s="65" t="inlineStr">
        <is>
          <t>-</t>
        </is>
      </c>
      <c r="K758" s="65" t="inlineStr">
        <is>
          <t>Refer to programming manual</t>
        </is>
      </c>
      <c r="L758" s="66" t="n"/>
      <c r="M758" s="65" t="inlineStr">
        <is>
          <t>[Encoder usage] (ENU)</t>
        </is>
      </c>
      <c r="N758" s="69" t="inlineStr">
        <is>
          <t>[Encoder configuration] (IEN)</t>
        </is>
      </c>
    </row>
    <row customFormat="1" r="759" s="60">
      <c r="A759" s="64" t="inlineStr">
        <is>
          <t>ENC</t>
        </is>
      </c>
      <c r="B759" s="65" t="inlineStr">
        <is>
          <t>Encoder check</t>
        </is>
      </c>
      <c r="C759" s="65" t="inlineStr">
        <is>
          <t>16#15E5 = 5605</t>
        </is>
      </c>
      <c r="D759" s="65" t="inlineStr">
        <is>
          <t>16#201A/6</t>
        </is>
      </c>
      <c r="E759" s="65" t="inlineStr">
        <is>
          <t>16#7D/01/06 = 125/01/06</t>
        </is>
      </c>
      <c r="F759" s="67" t="inlineStr">
        <is>
          <t>ENC</t>
        </is>
      </c>
      <c r="G759" s="65" t="inlineStr">
        <is>
          <t>Configuration and settings</t>
        </is>
      </c>
      <c r="H759" s="65" t="inlineStr">
        <is>
          <t>R/WS</t>
        </is>
      </c>
      <c r="I759" s="65" t="inlineStr">
        <is>
          <t>WORD (Enumeration)</t>
        </is>
      </c>
      <c r="J759" s="65" t="inlineStr">
        <is>
          <t>-</t>
        </is>
      </c>
      <c r="K759" s="65" t="inlineStr">
        <is>
          <t>[Encoder check not done] NO</t>
        </is>
      </c>
      <c r="L759" s="66" t="n"/>
      <c r="M759" s="65" t="inlineStr">
        <is>
          <t>[Encoder check] (ENC)</t>
        </is>
      </c>
      <c r="N759" s="69" t="inlineStr">
        <is>
          <t>[Encoder configuration] (IEN)</t>
        </is>
      </c>
    </row>
    <row customFormat="1" r="760" s="60">
      <c r="A760" s="64" t="inlineStr">
        <is>
          <t>ECC</t>
        </is>
      </c>
      <c r="B760" s="65" t="inlineStr">
        <is>
          <t>Encoder coupling monitoring</t>
        </is>
      </c>
      <c r="C760" s="65" t="inlineStr">
        <is>
          <t>16#15E7 = 5607</t>
        </is>
      </c>
      <c r="D760" s="65" t="inlineStr">
        <is>
          <t>16#201A/8</t>
        </is>
      </c>
      <c r="E760" s="65" t="inlineStr">
        <is>
          <t>16#7D/01/08 = 125/01/08</t>
        </is>
      </c>
      <c r="F760" s="67" t="inlineStr">
        <is>
          <t>N_Y</t>
        </is>
      </c>
      <c r="G760" s="65" t="inlineStr">
        <is>
          <t>Configuration and settings</t>
        </is>
      </c>
      <c r="H760" s="65" t="inlineStr">
        <is>
          <t>R/WS</t>
        </is>
      </c>
      <c r="I760" s="65" t="inlineStr">
        <is>
          <t>WORD (Enumeration)</t>
        </is>
      </c>
      <c r="J760" s="65" t="inlineStr">
        <is>
          <t>-</t>
        </is>
      </c>
      <c r="K760" s="65" t="inlineStr">
        <is>
          <t>Refer to programming manual</t>
        </is>
      </c>
      <c r="L760" s="66" t="n"/>
      <c r="M760" s="65" t="inlineStr">
        <is>
          <t>[Encoder Coupling Monit] (ECC)</t>
        </is>
      </c>
      <c r="N760" s="69" t="inlineStr">
        <is>
          <t>[Encoder monitoring] (SDD)</t>
        </is>
      </c>
    </row>
    <row customFormat="1" r="761" s="60">
      <c r="A761" s="64" t="inlineStr">
        <is>
          <t>ECT</t>
        </is>
      </c>
      <c r="B761" s="65" t="inlineStr">
        <is>
          <t>Encoder check time</t>
        </is>
      </c>
      <c r="C761" s="65" t="inlineStr">
        <is>
          <t>16#15E9 = 5609</t>
        </is>
      </c>
      <c r="D761" s="65" t="inlineStr">
        <is>
          <t>16#201A/A</t>
        </is>
      </c>
      <c r="E761" s="65" t="inlineStr">
        <is>
          <t>16#7D/01/0A = 125/01/10</t>
        </is>
      </c>
      <c r="F761" s="66" t="n"/>
      <c r="G761" s="65" t="inlineStr">
        <is>
          <t>Configuration and settings</t>
        </is>
      </c>
      <c r="H761" s="65" t="inlineStr">
        <is>
          <t>R/W</t>
        </is>
      </c>
      <c r="I761" s="65" t="inlineStr">
        <is>
          <t>UINT (Unsigned16)</t>
        </is>
      </c>
      <c r="J761" s="65" t="inlineStr">
        <is>
          <t>0.1 s</t>
        </is>
      </c>
      <c r="K761" s="65" t="inlineStr">
        <is>
          <t>2.0 s</t>
        </is>
      </c>
      <c r="L761" s="65" t="inlineStr">
        <is>
          <t>2.0 s ... 10.0 s</t>
        </is>
      </c>
      <c r="M761" s="65" t="inlineStr">
        <is>
          <t>[Encoder check time] (ECT)</t>
        </is>
      </c>
      <c r="N761" s="69" t="inlineStr">
        <is>
          <t>[Encoder monitoring] (SDD)</t>
        </is>
      </c>
    </row>
    <row customFormat="1" r="762" s="60">
      <c r="A762" s="64" t="inlineStr">
        <is>
          <t>RPPN</t>
        </is>
      </c>
      <c r="B762" s="65" t="inlineStr">
        <is>
          <t>Resolver poles nbr</t>
        </is>
      </c>
      <c r="C762" s="65" t="inlineStr">
        <is>
          <t>16#15ED = 5613</t>
        </is>
      </c>
      <c r="D762" s="65" t="inlineStr">
        <is>
          <t>16#201A/E</t>
        </is>
      </c>
      <c r="E762" s="65" t="inlineStr">
        <is>
          <t>16#7D/01/0E = 125/01/14</t>
        </is>
      </c>
      <c r="F762" s="67" t="inlineStr">
        <is>
          <t>RPPN</t>
        </is>
      </c>
      <c r="G762" s="65" t="inlineStr">
        <is>
          <t>Configuration and settings</t>
        </is>
      </c>
      <c r="H762" s="65" t="inlineStr">
        <is>
          <t>R/WS</t>
        </is>
      </c>
      <c r="I762" s="65" t="inlineStr">
        <is>
          <t>WORD (Enumeration)</t>
        </is>
      </c>
      <c r="J762" s="65" t="inlineStr">
        <is>
          <t>-</t>
        </is>
      </c>
      <c r="K762" s="65" t="inlineStr">
        <is>
          <t>[2 poles] 2P</t>
        </is>
      </c>
      <c r="L762" s="66" t="n"/>
      <c r="M762" s="65" t="inlineStr">
        <is>
          <t>[Resolver poles nbr] (RPPN)</t>
        </is>
      </c>
      <c r="N762" s="69" t="inlineStr">
        <is>
          <t>[Encoder configuration] (IEN)</t>
        </is>
      </c>
    </row>
    <row customFormat="1" r="763" s="60">
      <c r="A763" s="64" t="inlineStr">
        <is>
          <t>UECP</t>
        </is>
      </c>
      <c r="B763" s="65" t="inlineStr">
        <is>
          <t>Encoder type</t>
        </is>
      </c>
      <c r="C763" s="65" t="inlineStr">
        <is>
          <t>16#15EF = 5615</t>
        </is>
      </c>
      <c r="D763" s="65" t="inlineStr">
        <is>
          <t>16#201A/10</t>
        </is>
      </c>
      <c r="E763" s="65" t="inlineStr">
        <is>
          <t>16#7D/01/10 = 125/01/16</t>
        </is>
      </c>
      <c r="F763" s="67" t="inlineStr">
        <is>
          <t>UECP</t>
        </is>
      </c>
      <c r="G763" s="65" t="inlineStr">
        <is>
          <t>Configuration and settings</t>
        </is>
      </c>
      <c r="H763" s="65" t="inlineStr">
        <is>
          <t>R/WS</t>
        </is>
      </c>
      <c r="I763" s="65" t="inlineStr">
        <is>
          <t>WORD (Enumeration)</t>
        </is>
      </c>
      <c r="J763" s="65" t="inlineStr">
        <is>
          <t>-</t>
        </is>
      </c>
      <c r="K763" s="65" t="inlineStr">
        <is>
          <t>Refer to programming manual</t>
        </is>
      </c>
      <c r="L763" s="66" t="n"/>
      <c r="M763" s="65" t="inlineStr">
        <is>
          <t>[Encoder Type] (UECP)</t>
        </is>
      </c>
      <c r="N763" s="69" t="inlineStr">
        <is>
          <t>[Encoder configuration] (IEN)</t>
        </is>
      </c>
    </row>
    <row customFormat="1" r="764" s="60">
      <c r="A764" s="64" t="inlineStr">
        <is>
          <t>UECV</t>
        </is>
      </c>
      <c r="B764" s="65" t="inlineStr">
        <is>
          <t>Encoder supply voltage</t>
        </is>
      </c>
      <c r="C764" s="65" t="inlineStr">
        <is>
          <t>16#15F0 = 5616</t>
        </is>
      </c>
      <c r="D764" s="65" t="inlineStr">
        <is>
          <t>16#201A/11</t>
        </is>
      </c>
      <c r="E764" s="65" t="inlineStr">
        <is>
          <t>16#7D/01/11 = 125/01/17</t>
        </is>
      </c>
      <c r="F764" s="67" t="inlineStr">
        <is>
          <t>UECV</t>
        </is>
      </c>
      <c r="G764" s="65" t="inlineStr">
        <is>
          <t>Configuration and settings</t>
        </is>
      </c>
      <c r="H764" s="65" t="inlineStr">
        <is>
          <t>R/WS</t>
        </is>
      </c>
      <c r="I764" s="65" t="inlineStr">
        <is>
          <t>WORD (Enumeration)</t>
        </is>
      </c>
      <c r="J764" s="65" t="inlineStr">
        <is>
          <t>-</t>
        </is>
      </c>
      <c r="K764" s="65" t="inlineStr">
        <is>
          <t>[Undefined] UND</t>
        </is>
      </c>
      <c r="L764" s="66" t="n"/>
      <c r="M764" s="65" t="inlineStr">
        <is>
          <t>[Encoder supply volt.] (UECV)</t>
        </is>
      </c>
      <c r="N764" s="69" t="inlineStr">
        <is>
          <t>[Encoder configuration] (IEN)</t>
        </is>
      </c>
    </row>
    <row customFormat="1" r="765" s="60">
      <c r="A765" s="64" t="inlineStr">
        <is>
          <t>ENRI</t>
        </is>
      </c>
      <c r="B765" s="65" t="inlineStr">
        <is>
          <t>Inversion of encoder rotation direction</t>
        </is>
      </c>
      <c r="C765" s="65" t="inlineStr">
        <is>
          <t>16#15F2 = 5618</t>
        </is>
      </c>
      <c r="D765" s="65" t="inlineStr">
        <is>
          <t>16#201A/13</t>
        </is>
      </c>
      <c r="E765" s="65" t="inlineStr">
        <is>
          <t>16#7D/01/13 = 125/01/19</t>
        </is>
      </c>
      <c r="F765" s="67" t="inlineStr">
        <is>
          <t>N_Y</t>
        </is>
      </c>
      <c r="G765" s="65" t="inlineStr">
        <is>
          <t>Configuration and settings</t>
        </is>
      </c>
      <c r="H765" s="65" t="inlineStr">
        <is>
          <t>R/WS</t>
        </is>
      </c>
      <c r="I765" s="65" t="inlineStr">
        <is>
          <t>WORD (Enumeration)</t>
        </is>
      </c>
      <c r="J765" s="65" t="inlineStr">
        <is>
          <t>-</t>
        </is>
      </c>
      <c r="K765" s="65" t="inlineStr">
        <is>
          <t>[No] NO</t>
        </is>
      </c>
      <c r="L765" s="66" t="n"/>
      <c r="M765" s="65" t="inlineStr">
        <is>
          <t>[Encoder rotation inv.] (ENRI)</t>
        </is>
      </c>
      <c r="N765" s="69" t="inlineStr">
        <is>
          <t>[Encoder configuration] (IEN)</t>
        </is>
      </c>
    </row>
    <row customFormat="1" r="766" s="60">
      <c r="A766" s="64" t="inlineStr">
        <is>
          <t>FFA</t>
        </is>
      </c>
      <c r="B766" s="65" t="inlineStr">
        <is>
          <t>Encoder  feeback filter activation</t>
        </is>
      </c>
      <c r="C766" s="65" t="inlineStr">
        <is>
          <t>16#15FE = 5630</t>
        </is>
      </c>
      <c r="D766" s="65" t="inlineStr">
        <is>
          <t>16#201A/1F</t>
        </is>
      </c>
      <c r="E766" s="65" t="inlineStr">
        <is>
          <t>16#7D/01/1F = 125/01/31</t>
        </is>
      </c>
      <c r="F766" s="67" t="inlineStr">
        <is>
          <t>N_Y</t>
        </is>
      </c>
      <c r="G766" s="65" t="inlineStr">
        <is>
          <t>Configuration and settings</t>
        </is>
      </c>
      <c r="H766" s="65" t="inlineStr">
        <is>
          <t>R/WS</t>
        </is>
      </c>
      <c r="I766" s="65" t="inlineStr">
        <is>
          <t>WORD (Enumeration)</t>
        </is>
      </c>
      <c r="J766" s="65" t="inlineStr">
        <is>
          <t>-</t>
        </is>
      </c>
      <c r="K766" s="65" t="inlineStr">
        <is>
          <t>[No] NO</t>
        </is>
      </c>
      <c r="L766" s="66" t="n"/>
      <c r="M766" s="65" t="inlineStr">
        <is>
          <t>[Encoder filter activ.] (FFA)</t>
        </is>
      </c>
      <c r="N766" s="69" t="inlineStr">
        <is>
          <t>[Spd Loop Optimization] (MCL)
[Encoder configuration] (IEN)</t>
        </is>
      </c>
    </row>
    <row customFormat="1" r="767" s="60">
      <c r="A767" s="64" t="inlineStr">
        <is>
          <t>FFR</t>
        </is>
      </c>
      <c r="B767" s="65" t="inlineStr">
        <is>
          <t>Encoder feedback filter value</t>
        </is>
      </c>
      <c r="C767" s="65" t="inlineStr">
        <is>
          <t>16#15FF = 5631</t>
        </is>
      </c>
      <c r="D767" s="65" t="inlineStr">
        <is>
          <t>16#201A/20</t>
        </is>
      </c>
      <c r="E767" s="65" t="inlineStr">
        <is>
          <t>16#7D/01/20 = 125/01/32</t>
        </is>
      </c>
      <c r="F767" s="66" t="n"/>
      <c r="G767" s="65" t="inlineStr">
        <is>
          <t>Configuration and settings</t>
        </is>
      </c>
      <c r="H767" s="65" t="inlineStr">
        <is>
          <t>R/W</t>
        </is>
      </c>
      <c r="I767" s="65" t="inlineStr">
        <is>
          <t>UINT (Unsigned16)</t>
        </is>
      </c>
      <c r="J767" s="65" t="inlineStr">
        <is>
          <t>0.1 ms</t>
        </is>
      </c>
      <c r="K767" s="65" t="inlineStr">
        <is>
          <t>Refer to programming manual</t>
        </is>
      </c>
      <c r="L767" s="65" t="inlineStr">
        <is>
          <t>0.0 ms ... 40.0 ms</t>
        </is>
      </c>
      <c r="M767" s="65" t="inlineStr">
        <is>
          <t>[Encoder filter value] (FFR)</t>
        </is>
      </c>
      <c r="N767" s="69" t="inlineStr">
        <is>
          <t>[Spd Loop Optimization] (MCL)
[Encoder configuration] (IEN)</t>
        </is>
      </c>
    </row>
    <row customFormat="1" r="768" s="60">
      <c r="A768" s="64" t="inlineStr">
        <is>
          <t>ULT</t>
        </is>
      </c>
      <c r="B768" s="65" t="inlineStr">
        <is>
          <t>Underld T. Delay Detect.</t>
        </is>
      </c>
      <c r="C768" s="65" t="inlineStr">
        <is>
          <t>16#384B = 14411</t>
        </is>
      </c>
      <c r="D768" s="65" t="inlineStr">
        <is>
          <t>16#2072/C</t>
        </is>
      </c>
      <c r="E768" s="65" t="inlineStr">
        <is>
          <t>16#A9/01/0C = 169/01/12</t>
        </is>
      </c>
      <c r="F768" s="66" t="n"/>
      <c r="G768" s="65" t="inlineStr">
        <is>
          <t>Configuration and settings</t>
        </is>
      </c>
      <c r="H768" s="65" t="inlineStr">
        <is>
          <t>R/WS</t>
        </is>
      </c>
      <c r="I768" s="65" t="inlineStr">
        <is>
          <t>UINT (Unsigned16)</t>
        </is>
      </c>
      <c r="J768" s="65" t="inlineStr">
        <is>
          <t>1 s</t>
        </is>
      </c>
      <c r="K768" s="65" t="inlineStr">
        <is>
          <t>0 s</t>
        </is>
      </c>
      <c r="L768" s="65" t="inlineStr">
        <is>
          <t>0 s ... 100 s</t>
        </is>
      </c>
      <c r="M768" s="65" t="inlineStr">
        <is>
          <t>[Unld T. Del. Detect] (ULT)</t>
        </is>
      </c>
      <c r="N768" s="69" t="inlineStr">
        <is>
          <t>[Process underload] (ULD)</t>
        </is>
      </c>
    </row>
    <row customFormat="1" r="769" s="60">
      <c r="A769" s="64" t="inlineStr">
        <is>
          <t>SRB</t>
        </is>
      </c>
      <c r="B769" s="65" t="inlineStr">
        <is>
          <t>Hysteresis Frequency</t>
        </is>
      </c>
      <c r="C769" s="65" t="inlineStr">
        <is>
          <t>16#3841 = 14401</t>
        </is>
      </c>
      <c r="D769" s="65" t="inlineStr">
        <is>
          <t>16#2072/2</t>
        </is>
      </c>
      <c r="E769" s="65" t="inlineStr">
        <is>
          <t>16#A9/01/02 = 169/01/02</t>
        </is>
      </c>
      <c r="F769" s="66" t="n"/>
      <c r="G769" s="65" t="inlineStr">
        <is>
          <t>Configuration and settings</t>
        </is>
      </c>
      <c r="H769" s="65" t="inlineStr">
        <is>
          <t>R/W</t>
        </is>
      </c>
      <c r="I769" s="65" t="inlineStr">
        <is>
          <t>UINT (Unsigned16)</t>
        </is>
      </c>
      <c r="J769" s="65" t="inlineStr">
        <is>
          <t>0.1 Hz</t>
        </is>
      </c>
      <c r="K769" s="65" t="inlineStr">
        <is>
          <t>0.3 Hz</t>
        </is>
      </c>
      <c r="L769" s="65" t="inlineStr">
        <is>
          <t>0.3 Hz ... 300.0 Hz</t>
        </is>
      </c>
      <c r="M769" s="65" t="inlineStr">
        <is>
          <t>[Hysteresis Freq] (SRB)</t>
        </is>
      </c>
      <c r="N769" s="69" t="inlineStr">
        <is>
          <t>[Settings] (SET)
[Process underload] (ULD)
[Process overload] (OLD)</t>
        </is>
      </c>
    </row>
    <row customFormat="1" r="770" s="60">
      <c r="A770" s="64" t="inlineStr">
        <is>
          <t>UDL</t>
        </is>
      </c>
      <c r="B770" s="65" t="inlineStr">
        <is>
          <t>Underload Management</t>
        </is>
      </c>
      <c r="C770" s="65" t="inlineStr">
        <is>
          <t>16#384C = 14412</t>
        </is>
      </c>
      <c r="D770" s="65" t="inlineStr">
        <is>
          <t>16#2072/D</t>
        </is>
      </c>
      <c r="E770" s="65" t="inlineStr">
        <is>
          <t>16#A9/01/0D = 169/01/13</t>
        </is>
      </c>
      <c r="F770" s="67" t="inlineStr">
        <is>
          <t>ECFG</t>
        </is>
      </c>
      <c r="G770" s="65" t="inlineStr">
        <is>
          <t>Configuration and settings</t>
        </is>
      </c>
      <c r="H770" s="65" t="inlineStr">
        <is>
          <t>R/WS</t>
        </is>
      </c>
      <c r="I770" s="65" t="inlineStr">
        <is>
          <t>WORD (Enumeration)</t>
        </is>
      </c>
      <c r="J770" s="65" t="inlineStr">
        <is>
          <t>-</t>
        </is>
      </c>
      <c r="K770" s="65" t="inlineStr">
        <is>
          <t>[Freewheel stop] YES</t>
        </is>
      </c>
      <c r="L770" s="66" t="n"/>
      <c r="M770" s="65" t="inlineStr">
        <is>
          <t>[Underload Mangmt.] (UDL)</t>
        </is>
      </c>
      <c r="N770" s="69" t="inlineStr">
        <is>
          <t>[Process underload] (ULD)</t>
        </is>
      </c>
    </row>
    <row customFormat="1" r="771" s="60">
      <c r="A771" s="64" t="inlineStr">
        <is>
          <t>RMUD</t>
        </is>
      </c>
      <c r="B771" s="65" t="inlineStr">
        <is>
          <t>Unld. Freq.Thr. Detection</t>
        </is>
      </c>
      <c r="C771" s="65" t="inlineStr">
        <is>
          <t>16#384E = 14414</t>
        </is>
      </c>
      <c r="D771" s="65" t="inlineStr">
        <is>
          <t>16#2072/F</t>
        </is>
      </c>
      <c r="E771" s="65" t="inlineStr">
        <is>
          <t>16#A9/01/0F = 169/01/15</t>
        </is>
      </c>
      <c r="F771" s="66" t="n"/>
      <c r="G771" s="65" t="inlineStr">
        <is>
          <t>Configuration and settings</t>
        </is>
      </c>
      <c r="H771" s="65" t="inlineStr">
        <is>
          <t>R/W</t>
        </is>
      </c>
      <c r="I771" s="65" t="inlineStr">
        <is>
          <t>UINT (Unsigned16)</t>
        </is>
      </c>
      <c r="J771" s="65" t="inlineStr">
        <is>
          <t>0.1 Hz</t>
        </is>
      </c>
      <c r="K771" s="65" t="inlineStr">
        <is>
          <t>0.0 Hz</t>
        </is>
      </c>
      <c r="L771" s="65" t="inlineStr">
        <is>
          <t>0.0 Hz ... 300.0 Hz</t>
        </is>
      </c>
      <c r="M771" s="65" t="inlineStr">
        <is>
          <t>[Unld. FreqThr. Det.] (RMUD)</t>
        </is>
      </c>
      <c r="N771" s="69" t="inlineStr">
        <is>
          <t>[Settings] (SET)
[Process underload] (ULD)</t>
        </is>
      </c>
    </row>
    <row customFormat="1" r="772" s="60">
      <c r="A772" s="64" t="inlineStr">
        <is>
          <t>LUL</t>
        </is>
      </c>
      <c r="B772" s="65" t="inlineStr">
        <is>
          <t>Unld.Thr. at O speed</t>
        </is>
      </c>
      <c r="C772" s="65" t="inlineStr">
        <is>
          <t>16#384F = 14415</t>
        </is>
      </c>
      <c r="D772" s="65" t="inlineStr">
        <is>
          <t>16#2072/10</t>
        </is>
      </c>
      <c r="E772" s="65" t="inlineStr">
        <is>
          <t>16#A9/01/10 = 169/01/16</t>
        </is>
      </c>
      <c r="F772" s="66" t="n"/>
      <c r="G772" s="65" t="inlineStr">
        <is>
          <t>Configuration and settings</t>
        </is>
      </c>
      <c r="H772" s="65" t="inlineStr">
        <is>
          <t>R/W</t>
        </is>
      </c>
      <c r="I772" s="65" t="inlineStr">
        <is>
          <t>UINT (Unsigned16)</t>
        </is>
      </c>
      <c r="J772" s="65" t="inlineStr">
        <is>
          <t>1 %</t>
        </is>
      </c>
      <c r="K772" s="65" t="inlineStr">
        <is>
          <t>0 %</t>
        </is>
      </c>
      <c r="L772" s="65" t="inlineStr">
        <is>
          <t>0 % ... 100 %</t>
        </is>
      </c>
      <c r="M772" s="65" t="inlineStr">
        <is>
          <t>[Unld.Thr.0.Speed] (LUL)</t>
        </is>
      </c>
      <c r="N772" s="69" t="inlineStr">
        <is>
          <t>[Settings] (SET)
[Process underload] (ULD)</t>
        </is>
      </c>
    </row>
    <row customFormat="1" r="773" s="60">
      <c r="A773" s="64" t="inlineStr">
        <is>
          <t>LUN</t>
        </is>
      </c>
      <c r="B773" s="65" t="inlineStr">
        <is>
          <t>Unld.Thr. at Nom. speed</t>
        </is>
      </c>
      <c r="C773" s="65" t="inlineStr">
        <is>
          <t>16#3850 = 14416</t>
        </is>
      </c>
      <c r="D773" s="65" t="inlineStr">
        <is>
          <t>16#2072/11</t>
        </is>
      </c>
      <c r="E773" s="65" t="inlineStr">
        <is>
          <t>16#A9/01/11 = 169/01/17</t>
        </is>
      </c>
      <c r="F773" s="66" t="n"/>
      <c r="G773" s="65" t="inlineStr">
        <is>
          <t>Configuration and settings</t>
        </is>
      </c>
      <c r="H773" s="65" t="inlineStr">
        <is>
          <t>R/W</t>
        </is>
      </c>
      <c r="I773" s="65" t="inlineStr">
        <is>
          <t>UINT (Unsigned16)</t>
        </is>
      </c>
      <c r="J773" s="65" t="inlineStr">
        <is>
          <t>1 %</t>
        </is>
      </c>
      <c r="K773" s="65" t="inlineStr">
        <is>
          <t>60 %</t>
        </is>
      </c>
      <c r="L773" s="65" t="inlineStr">
        <is>
          <t>20 % ... 100 %</t>
        </is>
      </c>
      <c r="M773" s="65" t="inlineStr">
        <is>
          <t>[Unld.Thr.Nom.Speed] (LUN)</t>
        </is>
      </c>
      <c r="N773" s="69" t="inlineStr">
        <is>
          <t>[Settings] (SET)
[Process underload] (ULD)</t>
        </is>
      </c>
    </row>
    <row customFormat="1" r="774" s="60">
      <c r="A774" s="64" t="inlineStr">
        <is>
          <t>TOL</t>
        </is>
      </c>
      <c r="B774" s="65" t="inlineStr">
        <is>
          <t>Overload Time Detect.</t>
        </is>
      </c>
      <c r="C774" s="65" t="inlineStr">
        <is>
          <t>16#3855 = 14421</t>
        </is>
      </c>
      <c r="D774" s="65" t="inlineStr">
        <is>
          <t>16#2072/16</t>
        </is>
      </c>
      <c r="E774" s="65" t="inlineStr">
        <is>
          <t>16#A9/01/16 = 169/01/22</t>
        </is>
      </c>
      <c r="F774" s="66" t="n"/>
      <c r="G774" s="65" t="inlineStr">
        <is>
          <t>Configuration and settings</t>
        </is>
      </c>
      <c r="H774" s="65" t="inlineStr">
        <is>
          <t>R/WS</t>
        </is>
      </c>
      <c r="I774" s="65" t="inlineStr">
        <is>
          <t>UINT (Unsigned16)</t>
        </is>
      </c>
      <c r="J774" s="65" t="inlineStr">
        <is>
          <t>1 s</t>
        </is>
      </c>
      <c r="K774" s="65" t="inlineStr">
        <is>
          <t>0 s</t>
        </is>
      </c>
      <c r="L774" s="65" t="inlineStr">
        <is>
          <t>0 s ... 100 s</t>
        </is>
      </c>
      <c r="M774" s="65" t="inlineStr">
        <is>
          <t>[Ovld Time Detect.] (TOL)</t>
        </is>
      </c>
      <c r="N774" s="69" t="inlineStr">
        <is>
          <t>[Process overload] (OLD)</t>
        </is>
      </c>
    </row>
    <row customFormat="1" r="775" s="60">
      <c r="A775" s="64" t="inlineStr">
        <is>
          <t>ODL</t>
        </is>
      </c>
      <c r="B775" s="65" t="inlineStr">
        <is>
          <t>Ovld.Proces Management</t>
        </is>
      </c>
      <c r="C775" s="65" t="inlineStr">
        <is>
          <t>16#3856 = 14422</t>
        </is>
      </c>
      <c r="D775" s="65" t="inlineStr">
        <is>
          <t>16#2072/17</t>
        </is>
      </c>
      <c r="E775" s="65" t="inlineStr">
        <is>
          <t>16#A9/01/17 = 169/01/23</t>
        </is>
      </c>
      <c r="F775" s="67" t="inlineStr">
        <is>
          <t>ECFG</t>
        </is>
      </c>
      <c r="G775" s="65" t="inlineStr">
        <is>
          <t>Configuration and settings</t>
        </is>
      </c>
      <c r="H775" s="65" t="inlineStr">
        <is>
          <t>R/WS</t>
        </is>
      </c>
      <c r="I775" s="65" t="inlineStr">
        <is>
          <t>WORD (Enumeration)</t>
        </is>
      </c>
      <c r="J775" s="65" t="inlineStr">
        <is>
          <t>-</t>
        </is>
      </c>
      <c r="K775" s="65" t="inlineStr">
        <is>
          <t>[Freewheel stop] YES</t>
        </is>
      </c>
      <c r="L775" s="66" t="n"/>
      <c r="M775" s="65" t="inlineStr">
        <is>
          <t>[Ovld.Proces.Mngmt] (ODL)</t>
        </is>
      </c>
      <c r="N775" s="69" t="inlineStr">
        <is>
          <t>[Process overload] (OLD)</t>
        </is>
      </c>
    </row>
    <row customFormat="1" r="776" s="60">
      <c r="A776" s="64" t="inlineStr">
        <is>
          <t>ACCP</t>
        </is>
      </c>
      <c r="B776" s="65" t="inlineStr">
        <is>
          <t>PID acceleration time</t>
        </is>
      </c>
      <c r="C776" s="65" t="inlineStr">
        <is>
          <t>16#2ED1 = 11985</t>
        </is>
      </c>
      <c r="D776" s="65" t="inlineStr">
        <is>
          <t>16#2059/56</t>
        </is>
      </c>
      <c r="E776" s="65" t="inlineStr">
        <is>
          <t>16#9C/01/BA = 156/01/186</t>
        </is>
      </c>
      <c r="F776" s="66" t="n"/>
      <c r="G776" s="65" t="inlineStr">
        <is>
          <t>Configuration and settings</t>
        </is>
      </c>
      <c r="H776" s="65" t="inlineStr">
        <is>
          <t>R/W</t>
        </is>
      </c>
      <c r="I776" s="65" t="inlineStr">
        <is>
          <t>UINT (Unsigned16)</t>
        </is>
      </c>
      <c r="J776" s="65" t="inlineStr">
        <is>
          <t>Refer to programming manual</t>
        </is>
      </c>
      <c r="K776" s="65" t="inlineStr">
        <is>
          <t>50</t>
        </is>
      </c>
      <c r="L776" s="65" t="inlineStr">
        <is>
          <t>1 ... 9999</t>
        </is>
      </c>
      <c r="M776" s="65" t="inlineStr">
        <is>
          <t>[PID acceleration time] (ACCP)</t>
        </is>
      </c>
      <c r="N776" s="69" t="inlineStr">
        <is>
          <t>[Settings] (ST)
[Settings] (ST)
[Settings] (SET)</t>
        </is>
      </c>
    </row>
    <row customFormat="1" r="777" s="60">
      <c r="A777" s="64" t="inlineStr">
        <is>
          <t>ACCS</t>
        </is>
      </c>
      <c r="B777" s="65" t="inlineStr">
        <is>
          <t>Acceleration on Start</t>
        </is>
      </c>
      <c r="C777" s="65" t="inlineStr">
        <is>
          <t>16#2350 = 9040</t>
        </is>
      </c>
      <c r="D777" s="65" t="inlineStr">
        <is>
          <t>16#203C/29</t>
        </is>
      </c>
      <c r="E777" s="65" t="inlineStr">
        <is>
          <t>16#8E/01/29 = 142/01/41</t>
        </is>
      </c>
      <c r="F777" s="66" t="n"/>
      <c r="G777" s="65" t="inlineStr">
        <is>
          <t>Configuration and settings</t>
        </is>
      </c>
      <c r="H777" s="65" t="inlineStr">
        <is>
          <t>R/W</t>
        </is>
      </c>
      <c r="I777" s="65" t="inlineStr">
        <is>
          <t>UINT (Unsigned16)</t>
        </is>
      </c>
      <c r="J777" s="65" t="inlineStr">
        <is>
          <t>Refer to programming manual</t>
        </is>
      </c>
      <c r="K777" s="65" t="inlineStr">
        <is>
          <t>0</t>
        </is>
      </c>
      <c r="L777" s="65" t="inlineStr">
        <is>
          <t>0 ... 9999</t>
        </is>
      </c>
      <c r="M777" s="65" t="inlineStr">
        <is>
          <t>[Start Accel Ramp] (ACCS)</t>
        </is>
      </c>
      <c r="N777" s="69" t="inlineStr">
        <is>
          <t>[Pump start stop] (PST)
[Settings] (SET)</t>
        </is>
      </c>
    </row>
    <row customFormat="1" r="778" s="60">
      <c r="A778" s="64" t="inlineStr">
        <is>
          <t>AI1I</t>
        </is>
      </c>
      <c r="B778" s="65" t="inlineStr">
        <is>
          <t>AI1 input physical image (MAX = 8192)</t>
        </is>
      </c>
      <c r="C778" s="65" t="inlineStr">
        <is>
          <t>16#1466 = 5222</t>
        </is>
      </c>
      <c r="D778" s="65" t="inlineStr">
        <is>
          <t>16#2016/17</t>
        </is>
      </c>
      <c r="E778" s="65" t="inlineStr">
        <is>
          <t>16#7B/01/17 = 123/01/23</t>
        </is>
      </c>
      <c r="F778" s="66" t="n"/>
      <c r="G778" s="65" t="inlineStr">
        <is>
          <t>Measurement parameters</t>
        </is>
      </c>
      <c r="H778" s="65" t="inlineStr">
        <is>
          <t>R</t>
        </is>
      </c>
      <c r="I778" s="65" t="inlineStr">
        <is>
          <t>INT (Signed16)</t>
        </is>
      </c>
      <c r="J778" s="65" t="inlineStr">
        <is>
          <t xml:space="preserve">1 </t>
        </is>
      </c>
      <c r="K778" s="66" t="n"/>
      <c r="L778" s="65" t="inlineStr">
        <is>
          <t xml:space="preserve">-32767  ... 32767 </t>
        </is>
      </c>
      <c r="M778" s="66" t="n"/>
      <c r="N778" s="68" t="n"/>
    </row>
    <row customFormat="1" r="779" s="60">
      <c r="A779" s="64" t="inlineStr">
        <is>
          <t>AI2I</t>
        </is>
      </c>
      <c r="B779" s="65" t="inlineStr">
        <is>
          <t>AI2 input physical image (MAX = 8192)</t>
        </is>
      </c>
      <c r="C779" s="65" t="inlineStr">
        <is>
          <t>16#1467 = 5223</t>
        </is>
      </c>
      <c r="D779" s="65" t="inlineStr">
        <is>
          <t>16#2016/18</t>
        </is>
      </c>
      <c r="E779" s="65" t="inlineStr">
        <is>
          <t>16#7B/01/18 = 123/01/24</t>
        </is>
      </c>
      <c r="F779" s="66" t="n"/>
      <c r="G779" s="65" t="inlineStr">
        <is>
          <t>Measurement parameters</t>
        </is>
      </c>
      <c r="H779" s="65" t="inlineStr">
        <is>
          <t>R</t>
        </is>
      </c>
      <c r="I779" s="65" t="inlineStr">
        <is>
          <t>INT (Signed16)</t>
        </is>
      </c>
      <c r="J779" s="65" t="inlineStr">
        <is>
          <t xml:space="preserve">1 </t>
        </is>
      </c>
      <c r="K779" s="66" t="n"/>
      <c r="L779" s="65" t="inlineStr">
        <is>
          <t xml:space="preserve">-32767  ... 32767 </t>
        </is>
      </c>
      <c r="M779" s="66" t="n"/>
      <c r="N779" s="68" t="n"/>
    </row>
    <row customFormat="1" r="780" s="60">
      <c r="A780" s="64" t="inlineStr">
        <is>
          <t>AI3I</t>
        </is>
      </c>
      <c r="B780" s="65" t="inlineStr">
        <is>
          <t>AI3 input physical image (MAX = 8192)</t>
        </is>
      </c>
      <c r="C780" s="65" t="inlineStr">
        <is>
          <t>16#1468 = 5224</t>
        </is>
      </c>
      <c r="D780" s="65" t="inlineStr">
        <is>
          <t>16#2016/19</t>
        </is>
      </c>
      <c r="E780" s="65" t="inlineStr">
        <is>
          <t>16#7B/01/19 = 123/01/25</t>
        </is>
      </c>
      <c r="F780" s="66" t="n"/>
      <c r="G780" s="65" t="inlineStr">
        <is>
          <t>Measurement parameters</t>
        </is>
      </c>
      <c r="H780" s="65" t="inlineStr">
        <is>
          <t>R/W</t>
        </is>
      </c>
      <c r="I780" s="65" t="inlineStr">
        <is>
          <t>INT (Signed16)</t>
        </is>
      </c>
      <c r="J780" s="65" t="inlineStr">
        <is>
          <t xml:space="preserve">1 </t>
        </is>
      </c>
      <c r="K780" s="66" t="n"/>
      <c r="L780" s="65" t="inlineStr">
        <is>
          <t xml:space="preserve">-32767  ... 32767 </t>
        </is>
      </c>
      <c r="M780" s="66" t="n"/>
      <c r="N780" s="68" t="n"/>
    </row>
    <row customFormat="1" r="781" s="60">
      <c r="A781" s="64" t="inlineStr">
        <is>
          <t>AI4C</t>
        </is>
      </c>
      <c r="B781" s="65" t="inlineStr">
        <is>
          <t>Physical value AI4</t>
        </is>
      </c>
      <c r="C781" s="65" t="inlineStr">
        <is>
          <t>16#147D = 5245</t>
        </is>
      </c>
      <c r="D781" s="65" t="inlineStr">
        <is>
          <t>16#2016/2E</t>
        </is>
      </c>
      <c r="E781" s="65" t="inlineStr">
        <is>
          <t>16#7B/01/2E = 123/01/46</t>
        </is>
      </c>
      <c r="F781" s="66" t="n"/>
      <c r="G781" s="65" t="inlineStr">
        <is>
          <t>I/O parameters</t>
        </is>
      </c>
      <c r="H781" s="65" t="inlineStr">
        <is>
          <t>R</t>
        </is>
      </c>
      <c r="I781" s="65" t="inlineStr">
        <is>
          <t>INT (Signed16)</t>
        </is>
      </c>
      <c r="J781" s="65" t="inlineStr">
        <is>
          <t>Refer to programming manual</t>
        </is>
      </c>
      <c r="K781" s="66" t="n"/>
      <c r="L781" s="65" t="inlineStr">
        <is>
          <t>-32767 ... 32767</t>
        </is>
      </c>
      <c r="M781" s="66" t="n"/>
      <c r="N781" s="68" t="n"/>
    </row>
    <row customFormat="1" r="782" s="60">
      <c r="A782" s="64" t="inlineStr">
        <is>
          <t>AI4E</t>
        </is>
      </c>
      <c r="B782" s="65" t="inlineStr">
        <is>
          <t>AI4 intermediate point X</t>
        </is>
      </c>
      <c r="C782" s="65" t="inlineStr">
        <is>
          <t>16#1171 = 4465</t>
        </is>
      </c>
      <c r="D782" s="65" t="inlineStr">
        <is>
          <t>16#200E/42</t>
        </is>
      </c>
      <c r="E782" s="65" t="inlineStr">
        <is>
          <t>16#77/01/42 = 119/01/66</t>
        </is>
      </c>
      <c r="F782" s="66" t="n"/>
      <c r="G782" s="65" t="inlineStr">
        <is>
          <t>Configuration and settings</t>
        </is>
      </c>
      <c r="H782" s="65" t="inlineStr">
        <is>
          <t>R/W</t>
        </is>
      </c>
      <c r="I782" s="65" t="inlineStr">
        <is>
          <t>UINT (Unsigned16)</t>
        </is>
      </c>
      <c r="J782" s="65" t="inlineStr">
        <is>
          <t>1 %</t>
        </is>
      </c>
      <c r="K782" s="65" t="inlineStr">
        <is>
          <t>0 %</t>
        </is>
      </c>
      <c r="L782" s="65" t="inlineStr">
        <is>
          <t>0 % ... 100 %</t>
        </is>
      </c>
      <c r="M782" s="65" t="inlineStr">
        <is>
          <t>[AI4 X Interm. point] (AI4E)</t>
        </is>
      </c>
      <c r="N782" s="69" t="inlineStr">
        <is>
          <t>[AI4 configuration] (AI4)</t>
        </is>
      </c>
    </row>
    <row customFormat="1" r="783" s="60">
      <c r="A783" s="64" t="inlineStr">
        <is>
          <t>AI4F</t>
        </is>
      </c>
      <c r="B783" s="65" t="inlineStr">
        <is>
          <t>AI4 filter</t>
        </is>
      </c>
      <c r="C783" s="65" t="inlineStr">
        <is>
          <t>16#1167 = 4455</t>
        </is>
      </c>
      <c r="D783" s="65" t="inlineStr">
        <is>
          <t>16#200E/38</t>
        </is>
      </c>
      <c r="E783" s="65" t="inlineStr">
        <is>
          <t>16#77/01/38 = 119/01/56</t>
        </is>
      </c>
      <c r="F783" s="66" t="n"/>
      <c r="G783" s="65" t="inlineStr">
        <is>
          <t>Configuration and settings</t>
        </is>
      </c>
      <c r="H783" s="65" t="inlineStr">
        <is>
          <t>R/W</t>
        </is>
      </c>
      <c r="I783" s="65" t="inlineStr">
        <is>
          <t>UINT (Unsigned16)</t>
        </is>
      </c>
      <c r="J783" s="65" t="inlineStr">
        <is>
          <t>0.01 s</t>
        </is>
      </c>
      <c r="K783" s="65" t="inlineStr">
        <is>
          <t>0.00 s</t>
        </is>
      </c>
      <c r="L783" s="65" t="inlineStr">
        <is>
          <t>0.00 s ... 10.00 s</t>
        </is>
      </c>
      <c r="M783" s="65" t="inlineStr">
        <is>
          <t>[AI4 filter] (AI4F)</t>
        </is>
      </c>
      <c r="N783" s="69" t="inlineStr">
        <is>
          <t>[AI4] (AI4C)
[AI4 configuration] (AI4)</t>
        </is>
      </c>
    </row>
    <row customFormat="1" r="784" s="60">
      <c r="A784" s="64" t="inlineStr">
        <is>
          <t>AI4I</t>
        </is>
      </c>
      <c r="B784" s="65" t="inlineStr">
        <is>
          <t>AI4 input physical image (MAX = 8192)</t>
        </is>
      </c>
      <c r="C784" s="65" t="inlineStr">
        <is>
          <t>16#1469 = 5225</t>
        </is>
      </c>
      <c r="D784" s="65" t="inlineStr">
        <is>
          <t>16#2016/1A</t>
        </is>
      </c>
      <c r="E784" s="65" t="inlineStr">
        <is>
          <t>16#7B/01/1A = 123/01/26</t>
        </is>
      </c>
      <c r="F784" s="66" t="n"/>
      <c r="G784" s="65" t="inlineStr">
        <is>
          <t>Measurement parameters</t>
        </is>
      </c>
      <c r="H784" s="65" t="inlineStr">
        <is>
          <t>R/W</t>
        </is>
      </c>
      <c r="I784" s="65" t="inlineStr">
        <is>
          <t>INT (Signed16)</t>
        </is>
      </c>
      <c r="J784" s="65" t="inlineStr">
        <is>
          <t xml:space="preserve">1 </t>
        </is>
      </c>
      <c r="K784" s="66" t="n"/>
      <c r="L784" s="65" t="inlineStr">
        <is>
          <t xml:space="preserve">-32767  ... 32767 </t>
        </is>
      </c>
      <c r="M784" s="66" t="n"/>
      <c r="N784" s="68" t="n"/>
    </row>
    <row customFormat="1" r="785" s="60">
      <c r="A785" s="64" t="inlineStr">
        <is>
          <t>AI4R</t>
        </is>
      </c>
      <c r="B785" s="65" t="inlineStr">
        <is>
          <t>AI4 real application image (MAX = 8192)</t>
        </is>
      </c>
      <c r="C785" s="65" t="inlineStr">
        <is>
          <t>16#1473 = 5235</t>
        </is>
      </c>
      <c r="D785" s="65" t="inlineStr">
        <is>
          <t>16#2016/24</t>
        </is>
      </c>
      <c r="E785" s="65" t="inlineStr">
        <is>
          <t>16#7B/01/24 = 123/01/36</t>
        </is>
      </c>
      <c r="F785" s="66" t="n"/>
      <c r="G785" s="65" t="inlineStr">
        <is>
          <t>I/O parameters</t>
        </is>
      </c>
      <c r="H785" s="65" t="inlineStr">
        <is>
          <t>R</t>
        </is>
      </c>
      <c r="I785" s="65" t="inlineStr">
        <is>
          <t>INT (Signed16)</t>
        </is>
      </c>
      <c r="J785" s="65" t="inlineStr">
        <is>
          <t xml:space="preserve">1 </t>
        </is>
      </c>
      <c r="K785" s="66" t="n"/>
      <c r="L785" s="65" t="inlineStr">
        <is>
          <t xml:space="preserve">-32767  ... 32767 </t>
        </is>
      </c>
      <c r="M785" s="66" t="n"/>
      <c r="N785" s="68" t="n"/>
    </row>
    <row customFormat="1" r="786" s="60">
      <c r="A786" s="64" t="inlineStr">
        <is>
          <t>AI4S</t>
        </is>
      </c>
      <c r="B786" s="65" t="inlineStr">
        <is>
          <t>AI4 intermediate point Y</t>
        </is>
      </c>
      <c r="C786" s="65" t="inlineStr">
        <is>
          <t>16#117B = 4475</t>
        </is>
      </c>
      <c r="D786" s="65" t="inlineStr">
        <is>
          <t>16#200E/4C</t>
        </is>
      </c>
      <c r="E786" s="65" t="inlineStr">
        <is>
          <t>16#77/01/4C = 119/01/76</t>
        </is>
      </c>
      <c r="F786" s="66" t="n"/>
      <c r="G786" s="65" t="inlineStr">
        <is>
          <t>Configuration and settings</t>
        </is>
      </c>
      <c r="H786" s="65" t="inlineStr">
        <is>
          <t>R/W</t>
        </is>
      </c>
      <c r="I786" s="65" t="inlineStr">
        <is>
          <t>UINT (Unsigned16)</t>
        </is>
      </c>
      <c r="J786" s="65" t="inlineStr">
        <is>
          <t>1 %</t>
        </is>
      </c>
      <c r="K786" s="65" t="inlineStr">
        <is>
          <t>0 %</t>
        </is>
      </c>
      <c r="L786" s="65" t="inlineStr">
        <is>
          <t>0 % ... 100 %</t>
        </is>
      </c>
      <c r="M786" s="65" t="inlineStr">
        <is>
          <t>[AI4 Y Interm.point] (AI4S)</t>
        </is>
      </c>
      <c r="N786" s="69" t="inlineStr">
        <is>
          <t>[AI4 configuration] (AI4)</t>
        </is>
      </c>
    </row>
    <row customFormat="1" r="787" s="60">
      <c r="A787" s="64" t="inlineStr">
        <is>
          <t>AI4T</t>
        </is>
      </c>
      <c r="B787" s="65" t="inlineStr">
        <is>
          <t>Configuration of  AI4</t>
        </is>
      </c>
      <c r="C787" s="65" t="inlineStr">
        <is>
          <t>16#1135 = 4405</t>
        </is>
      </c>
      <c r="D787" s="65" t="inlineStr">
        <is>
          <t>16#200E/6</t>
        </is>
      </c>
      <c r="E787" s="65" t="inlineStr">
        <is>
          <t>16#77/01/06 = 119/01/06</t>
        </is>
      </c>
      <c r="F787" s="67" t="inlineStr">
        <is>
          <t>AIOT</t>
        </is>
      </c>
      <c r="G787" s="65" t="inlineStr">
        <is>
          <t>Configuration and settings</t>
        </is>
      </c>
      <c r="H787" s="65" t="inlineStr">
        <is>
          <t>R/WS</t>
        </is>
      </c>
      <c r="I787" s="65" t="inlineStr">
        <is>
          <t>WORD (Enumeration)</t>
        </is>
      </c>
      <c r="J787" s="65" t="inlineStr">
        <is>
          <t>-</t>
        </is>
      </c>
      <c r="K787" s="65" t="inlineStr">
        <is>
          <t>[Voltage] 10U</t>
        </is>
      </c>
      <c r="L787" s="66" t="n"/>
      <c r="M787" s="65" t="inlineStr">
        <is>
          <t>[AI4 Type] (AI4T)</t>
        </is>
      </c>
      <c r="N787" s="69" t="inlineStr">
        <is>
          <t>[PID Feedback] (FDB)
[PID Feedback] (FDB)
[Speed Ref AI4 Config.] (MSR4)
[Torque Ref AI4 Config.] (MTR4)
[AI4 configuration] (AI4)
[Thermal monitoring] (TPP)
[Thermal monitoring] (TPP)
[Thermal monitoring] (TPP)</t>
        </is>
      </c>
    </row>
    <row customFormat="1" r="788" s="60">
      <c r="A788" s="64" t="inlineStr">
        <is>
          <t>AI5C</t>
        </is>
      </c>
      <c r="B788" s="65" t="inlineStr">
        <is>
          <t>AI5 customer image (1mV, 0.001mA)</t>
        </is>
      </c>
      <c r="C788" s="65" t="inlineStr">
        <is>
          <t>16#147E = 5246</t>
        </is>
      </c>
      <c r="D788" s="65" t="inlineStr">
        <is>
          <t>16#2016/2F</t>
        </is>
      </c>
      <c r="E788" s="65" t="inlineStr">
        <is>
          <t>16#7B/01/2F = 123/01/47</t>
        </is>
      </c>
      <c r="F788" s="66" t="n"/>
      <c r="G788" s="65" t="inlineStr">
        <is>
          <t>I/O parameters</t>
        </is>
      </c>
      <c r="H788" s="65" t="inlineStr">
        <is>
          <t>R</t>
        </is>
      </c>
      <c r="I788" s="65" t="inlineStr">
        <is>
          <t>INT (Signed16)</t>
        </is>
      </c>
      <c r="J788" s="65" t="inlineStr">
        <is>
          <t>Refer to programming manual</t>
        </is>
      </c>
      <c r="K788" s="66" t="n"/>
      <c r="L788" s="65" t="inlineStr">
        <is>
          <t>-32767 ... 32767</t>
        </is>
      </c>
      <c r="M788" s="66" t="n"/>
      <c r="N788" s="68" t="n"/>
    </row>
    <row customFormat="1" r="789" s="60">
      <c r="A789" s="64" t="inlineStr">
        <is>
          <t>AI5E</t>
        </is>
      </c>
      <c r="B789" s="65" t="inlineStr">
        <is>
          <t>AI5 delinearization input level</t>
        </is>
      </c>
      <c r="C789" s="65" t="inlineStr">
        <is>
          <t>16#1172 = 4466</t>
        </is>
      </c>
      <c r="D789" s="65" t="inlineStr">
        <is>
          <t>16#200E/43</t>
        </is>
      </c>
      <c r="E789" s="65" t="inlineStr">
        <is>
          <t>16#77/01/43 = 119/01/67</t>
        </is>
      </c>
      <c r="F789" s="66" t="n"/>
      <c r="G789" s="65" t="inlineStr">
        <is>
          <t>Configuration and settings</t>
        </is>
      </c>
      <c r="H789" s="65" t="inlineStr">
        <is>
          <t>R/W</t>
        </is>
      </c>
      <c r="I789" s="65" t="inlineStr">
        <is>
          <t>UINT (Unsigned16)</t>
        </is>
      </c>
      <c r="J789" s="65" t="inlineStr">
        <is>
          <t>1 %</t>
        </is>
      </c>
      <c r="K789" s="65" t="inlineStr">
        <is>
          <t>0 %</t>
        </is>
      </c>
      <c r="L789" s="65" t="inlineStr">
        <is>
          <t>0 % ... 100 %</t>
        </is>
      </c>
      <c r="M789" s="65" t="inlineStr">
        <is>
          <t>[AI5 X Interm. point] (AI5E)</t>
        </is>
      </c>
      <c r="N789" s="69" t="inlineStr">
        <is>
          <t>[AI5 configuration] (AI5)</t>
        </is>
      </c>
    </row>
    <row customFormat="1" r="790" s="60">
      <c r="A790" s="64" t="inlineStr">
        <is>
          <t>AI5F</t>
        </is>
      </c>
      <c r="B790" s="65" t="inlineStr">
        <is>
          <t>AI5 cutoff time of the low-filter</t>
        </is>
      </c>
      <c r="C790" s="65" t="inlineStr">
        <is>
          <t>16#1168 = 4456</t>
        </is>
      </c>
      <c r="D790" s="65" t="inlineStr">
        <is>
          <t>16#200E/39</t>
        </is>
      </c>
      <c r="E790" s="65" t="inlineStr">
        <is>
          <t>16#77/01/39 = 119/01/57</t>
        </is>
      </c>
      <c r="F790" s="66" t="n"/>
      <c r="G790" s="65" t="inlineStr">
        <is>
          <t>Configuration and settings</t>
        </is>
      </c>
      <c r="H790" s="65" t="inlineStr">
        <is>
          <t>R/W</t>
        </is>
      </c>
      <c r="I790" s="65" t="inlineStr">
        <is>
          <t>UINT (Unsigned16)</t>
        </is>
      </c>
      <c r="J790" s="65" t="inlineStr">
        <is>
          <t>0.01 s</t>
        </is>
      </c>
      <c r="K790" s="65" t="inlineStr">
        <is>
          <t>0.00 s</t>
        </is>
      </c>
      <c r="L790" s="65" t="inlineStr">
        <is>
          <t>0.00 s ... 10.00 s</t>
        </is>
      </c>
      <c r="M790" s="65" t="inlineStr">
        <is>
          <t>[AI5 filter] (AI5F)</t>
        </is>
      </c>
      <c r="N790" s="69" t="inlineStr">
        <is>
          <t>[AI5] (AI5C)
[AI5 configuration] (AI5)</t>
        </is>
      </c>
    </row>
    <row customFormat="1" r="791" s="60">
      <c r="A791" s="64" t="inlineStr">
        <is>
          <t>AI5I</t>
        </is>
      </c>
      <c r="B791" s="65" t="inlineStr">
        <is>
          <t>AI5 input physical image (MAX = 8192)</t>
        </is>
      </c>
      <c r="C791" s="65" t="inlineStr">
        <is>
          <t>16#146A = 5226</t>
        </is>
      </c>
      <c r="D791" s="65" t="inlineStr">
        <is>
          <t>16#2016/1B</t>
        </is>
      </c>
      <c r="E791" s="65" t="inlineStr">
        <is>
          <t>16#7B/01/1B = 123/01/27</t>
        </is>
      </c>
      <c r="F791" s="66" t="n"/>
      <c r="G791" s="65" t="inlineStr">
        <is>
          <t>Measurement parameters</t>
        </is>
      </c>
      <c r="H791" s="65" t="inlineStr">
        <is>
          <t>R/W</t>
        </is>
      </c>
      <c r="I791" s="65" t="inlineStr">
        <is>
          <t>INT (Signed16)</t>
        </is>
      </c>
      <c r="J791" s="65" t="inlineStr">
        <is>
          <t xml:space="preserve">1 </t>
        </is>
      </c>
      <c r="K791" s="66" t="n"/>
      <c r="L791" s="65" t="inlineStr">
        <is>
          <t xml:space="preserve">-32767  ... 32767 </t>
        </is>
      </c>
      <c r="M791" s="66" t="n"/>
      <c r="N791" s="68" t="n"/>
    </row>
    <row customFormat="1" r="792" s="60">
      <c r="A792" s="64" t="inlineStr">
        <is>
          <t>AI5R</t>
        </is>
      </c>
      <c r="B792" s="65" t="inlineStr">
        <is>
          <t>AI5 real application image (MAX = 8192)</t>
        </is>
      </c>
      <c r="C792" s="65" t="inlineStr">
        <is>
          <t>16#1474 = 5236</t>
        </is>
      </c>
      <c r="D792" s="65" t="inlineStr">
        <is>
          <t>16#2016/25</t>
        </is>
      </c>
      <c r="E792" s="65" t="inlineStr">
        <is>
          <t>16#7B/01/25 = 123/01/37</t>
        </is>
      </c>
      <c r="F792" s="66" t="n"/>
      <c r="G792" s="65" t="inlineStr">
        <is>
          <t>I/O parameters</t>
        </is>
      </c>
      <c r="H792" s="65" t="inlineStr">
        <is>
          <t>R</t>
        </is>
      </c>
      <c r="I792" s="65" t="inlineStr">
        <is>
          <t>INT (Signed16)</t>
        </is>
      </c>
      <c r="J792" s="65" t="inlineStr">
        <is>
          <t xml:space="preserve">1 </t>
        </is>
      </c>
      <c r="K792" s="66" t="n"/>
      <c r="L792" s="65" t="inlineStr">
        <is>
          <t xml:space="preserve">-32767  ... 32767 </t>
        </is>
      </c>
      <c r="M792" s="66" t="n"/>
      <c r="N792" s="68" t="n"/>
    </row>
    <row customFormat="1" r="793" s="60">
      <c r="A793" s="64" t="inlineStr">
        <is>
          <t>AI5S</t>
        </is>
      </c>
      <c r="B793" s="65" t="inlineStr">
        <is>
          <t>AI5 delinearization output level</t>
        </is>
      </c>
      <c r="C793" s="65" t="inlineStr">
        <is>
          <t>16#117C = 4476</t>
        </is>
      </c>
      <c r="D793" s="65" t="inlineStr">
        <is>
          <t>16#200E/4D</t>
        </is>
      </c>
      <c r="E793" s="65" t="inlineStr">
        <is>
          <t>16#77/01/4D = 119/01/77</t>
        </is>
      </c>
      <c r="F793" s="66" t="n"/>
      <c r="G793" s="65" t="inlineStr">
        <is>
          <t>Configuration and settings</t>
        </is>
      </c>
      <c r="H793" s="65" t="inlineStr">
        <is>
          <t>R/W</t>
        </is>
      </c>
      <c r="I793" s="65" t="inlineStr">
        <is>
          <t>UINT (Unsigned16)</t>
        </is>
      </c>
      <c r="J793" s="65" t="inlineStr">
        <is>
          <t>1 %</t>
        </is>
      </c>
      <c r="K793" s="65" t="inlineStr">
        <is>
          <t>0 %</t>
        </is>
      </c>
      <c r="L793" s="65" t="inlineStr">
        <is>
          <t>0 % ... 100 %</t>
        </is>
      </c>
      <c r="M793" s="65" t="inlineStr">
        <is>
          <t>[AI5 Y Interm.point] (AI5S)</t>
        </is>
      </c>
      <c r="N793" s="69" t="inlineStr">
        <is>
          <t>[AI5 configuration] (AI5)</t>
        </is>
      </c>
    </row>
    <row customFormat="1" r="794" s="60">
      <c r="A794" s="64" t="inlineStr">
        <is>
          <t>AI5T</t>
        </is>
      </c>
      <c r="B794" s="65" t="inlineStr">
        <is>
          <t>AI5 type</t>
        </is>
      </c>
      <c r="C794" s="65" t="inlineStr">
        <is>
          <t>16#1136 = 4406</t>
        </is>
      </c>
      <c r="D794" s="65" t="inlineStr">
        <is>
          <t>16#200E/7</t>
        </is>
      </c>
      <c r="E794" s="65" t="inlineStr">
        <is>
          <t>16#77/01/07 = 119/01/07</t>
        </is>
      </c>
      <c r="F794" s="67" t="inlineStr">
        <is>
          <t>AIOT</t>
        </is>
      </c>
      <c r="G794" s="65" t="inlineStr">
        <is>
          <t>Configuration and settings</t>
        </is>
      </c>
      <c r="H794" s="65" t="inlineStr">
        <is>
          <t>R/WS</t>
        </is>
      </c>
      <c r="I794" s="65" t="inlineStr">
        <is>
          <t>WORD (Enumeration)</t>
        </is>
      </c>
      <c r="J794" s="65" t="inlineStr">
        <is>
          <t>-</t>
        </is>
      </c>
      <c r="K794" s="65" t="inlineStr">
        <is>
          <t>[Voltage] 10U</t>
        </is>
      </c>
      <c r="L794" s="66" t="n"/>
      <c r="M794" s="65" t="inlineStr">
        <is>
          <t>[AI5 Type] (AI5T)</t>
        </is>
      </c>
      <c r="N794" s="69" t="inlineStr">
        <is>
          <t>[PID Feedback] (FDB)
[PID Feedback] (FDB)
[Speed Ref AI5 Config.] (MSR5)
[Torque Ref AI5 Config.] (MTR5)
[AI5 configuration] (AI5)
[Thermal monitoring] (TPP)
[Thermal monitoring] (TPP)
[Thermal monitoring] (TPP)</t>
        </is>
      </c>
    </row>
    <row customFormat="1" r="795" s="60">
      <c r="A795" s="64" t="inlineStr">
        <is>
          <t>AIC1</t>
        </is>
      </c>
      <c r="B795" s="65" t="inlineStr">
        <is>
          <t xml:space="preserve">Channel assignment for virtual Analog Input AIV1 </t>
        </is>
      </c>
      <c r="C795" s="65" t="inlineStr">
        <is>
          <t>16#14A2 = 5282</t>
        </is>
      </c>
      <c r="D795" s="65" t="inlineStr">
        <is>
          <t>16#2016/53</t>
        </is>
      </c>
      <c r="E795" s="65" t="inlineStr">
        <is>
          <t>16#7B/01/53 = 123/01/83</t>
        </is>
      </c>
      <c r="F795" s="67" t="inlineStr">
        <is>
          <t>PSA</t>
        </is>
      </c>
      <c r="G795" s="65" t="inlineStr">
        <is>
          <t>Configuration and settings</t>
        </is>
      </c>
      <c r="H795" s="65" t="inlineStr">
        <is>
          <t>R/WS</t>
        </is>
      </c>
      <c r="I795" s="65" t="inlineStr">
        <is>
          <t>WORD (Enumeration)</t>
        </is>
      </c>
      <c r="J795" s="65" t="inlineStr">
        <is>
          <t>-</t>
        </is>
      </c>
      <c r="K795" s="65" t="inlineStr">
        <is>
          <t>[Not configured] NO</t>
        </is>
      </c>
      <c r="L795" s="66" t="n"/>
      <c r="M795" s="65" t="inlineStr">
        <is>
          <t>[AIV1 Channel Assign] (AIC1)</t>
        </is>
      </c>
      <c r="N795" s="69" t="inlineStr">
        <is>
          <t>[Virtual AI1] (AV1)</t>
        </is>
      </c>
    </row>
    <row customFormat="1" r="796" s="60">
      <c r="A796" s="64" t="inlineStr">
        <is>
          <t>AO1I</t>
        </is>
      </c>
      <c r="B796" s="65" t="inlineStr">
        <is>
          <t>AO1 output physical image (MAX = 8192)</t>
        </is>
      </c>
      <c r="C796" s="65" t="inlineStr">
        <is>
          <t>16#1483 = 5251</t>
        </is>
      </c>
      <c r="D796" s="65" t="inlineStr">
        <is>
          <t>16#2016/34</t>
        </is>
      </c>
      <c r="E796" s="65" t="inlineStr">
        <is>
          <t>16#7B/01/34 = 123/01/52</t>
        </is>
      </c>
      <c r="F796" s="66" t="n"/>
      <c r="G796" s="65" t="inlineStr">
        <is>
          <t>I/O parameters</t>
        </is>
      </c>
      <c r="H796" s="65" t="inlineStr">
        <is>
          <t>R</t>
        </is>
      </c>
      <c r="I796" s="65" t="inlineStr">
        <is>
          <t>INT (Signed16)</t>
        </is>
      </c>
      <c r="J796" s="65" t="inlineStr">
        <is>
          <t xml:space="preserve">1 </t>
        </is>
      </c>
      <c r="K796" s="66" t="n"/>
      <c r="L796" s="65" t="inlineStr">
        <is>
          <t xml:space="preserve">-32767  ... 32767 </t>
        </is>
      </c>
      <c r="M796" s="66" t="n"/>
      <c r="N796" s="68" t="n"/>
    </row>
    <row customFormat="1" r="797" s="60">
      <c r="A797" s="64" t="inlineStr">
        <is>
          <t>AO2</t>
        </is>
      </c>
      <c r="B797" s="65" t="inlineStr">
        <is>
          <t>AQ2 assignment</t>
        </is>
      </c>
      <c r="C797" s="65" t="inlineStr">
        <is>
          <t>16#139E = 5022</t>
        </is>
      </c>
      <c r="D797" s="65" t="inlineStr">
        <is>
          <t>16#2014/17</t>
        </is>
      </c>
      <c r="E797" s="65" t="inlineStr">
        <is>
          <t>16#7A/01/17 = 122/01/23</t>
        </is>
      </c>
      <c r="F797" s="67" t="inlineStr">
        <is>
          <t>PSA</t>
        </is>
      </c>
      <c r="G797" s="65" t="inlineStr">
        <is>
          <t>Configuration and settings</t>
        </is>
      </c>
      <c r="H797" s="65" t="inlineStr">
        <is>
          <t>R/WS</t>
        </is>
      </c>
      <c r="I797" s="65" t="inlineStr">
        <is>
          <t>WORD (Enumeration)</t>
        </is>
      </c>
      <c r="J797" s="65" t="inlineStr">
        <is>
          <t>-</t>
        </is>
      </c>
      <c r="K797" s="65" t="inlineStr">
        <is>
          <t>[Motor current] OCR</t>
        </is>
      </c>
      <c r="L797" s="66" t="n"/>
      <c r="M797" s="65" t="inlineStr">
        <is>
          <t>[AQ2 assignment] (AO2)</t>
        </is>
      </c>
      <c r="N797" s="69" t="inlineStr">
        <is>
          <t>[AQ2] (AO2C)
[AQ2 configuration] (AO2)</t>
        </is>
      </c>
    </row>
    <row customFormat="1" r="798" s="60">
      <c r="A798" s="64" t="inlineStr">
        <is>
          <t>AO2C</t>
        </is>
      </c>
      <c r="B798" s="65" t="inlineStr">
        <is>
          <t>AQ2 physical value</t>
        </is>
      </c>
      <c r="C798" s="65" t="inlineStr">
        <is>
          <t>16#1498 = 5272</t>
        </is>
      </c>
      <c r="D798" s="65" t="inlineStr">
        <is>
          <t>16#2016/49</t>
        </is>
      </c>
      <c r="E798" s="65" t="inlineStr">
        <is>
          <t>16#7B/01/49 = 123/01/73</t>
        </is>
      </c>
      <c r="F798" s="66" t="n"/>
      <c r="G798" s="65" t="inlineStr">
        <is>
          <t>I/O parameters</t>
        </is>
      </c>
      <c r="H798" s="65" t="inlineStr">
        <is>
          <t>R/W</t>
        </is>
      </c>
      <c r="I798" s="65" t="inlineStr">
        <is>
          <t>INT (Signed16)</t>
        </is>
      </c>
      <c r="J798" s="65" t="inlineStr">
        <is>
          <t>Refer to programming manual</t>
        </is>
      </c>
      <c r="K798" s="66" t="n"/>
      <c r="L798" s="65" t="inlineStr">
        <is>
          <t>-32767 ... 32767</t>
        </is>
      </c>
      <c r="M798" s="66" t="n"/>
      <c r="N798" s="68" t="n"/>
    </row>
    <row customFormat="1" r="799" s="60">
      <c r="A799" s="64" t="inlineStr">
        <is>
          <t>AO2F</t>
        </is>
      </c>
      <c r="B799" s="65" t="inlineStr">
        <is>
          <t>AQ2 filter</t>
        </is>
      </c>
      <c r="C799" s="65" t="inlineStr">
        <is>
          <t>16#1204 = 4612</t>
        </is>
      </c>
      <c r="D799" s="65" t="inlineStr">
        <is>
          <t>16#2010/D</t>
        </is>
      </c>
      <c r="E799" s="65" t="inlineStr">
        <is>
          <t>16#78/01/0D = 120/01/13</t>
        </is>
      </c>
      <c r="F799" s="66" t="n"/>
      <c r="G799" s="65" t="inlineStr">
        <is>
          <t>Configuration and settings</t>
        </is>
      </c>
      <c r="H799" s="65" t="inlineStr">
        <is>
          <t>R/W</t>
        </is>
      </c>
      <c r="I799" s="65" t="inlineStr">
        <is>
          <t>UINT (Unsigned16)</t>
        </is>
      </c>
      <c r="J799" s="65" t="inlineStr">
        <is>
          <t>0.01 s</t>
        </is>
      </c>
      <c r="K799" s="65" t="inlineStr">
        <is>
          <t>0.00 s</t>
        </is>
      </c>
      <c r="L799" s="65" t="inlineStr">
        <is>
          <t>0.00 s ... 10.00 s</t>
        </is>
      </c>
      <c r="M799" s="65" t="inlineStr">
        <is>
          <t>[AQ2 Filter] (AO2F)</t>
        </is>
      </c>
      <c r="N799" s="69" t="inlineStr">
        <is>
          <t>[AQ2] (AO2C)
[AQ2 configuration] (AO2)</t>
        </is>
      </c>
    </row>
    <row customFormat="1" r="800" s="60">
      <c r="A800" s="64" t="inlineStr">
        <is>
          <t>AO2I</t>
        </is>
      </c>
      <c r="B800" s="65" t="inlineStr">
        <is>
          <t>AO2 output physical image (MAX = 8192)</t>
        </is>
      </c>
      <c r="C800" s="65" t="inlineStr">
        <is>
          <t>16#1484 = 5252</t>
        </is>
      </c>
      <c r="D800" s="65" t="inlineStr">
        <is>
          <t>16#2016/35</t>
        </is>
      </c>
      <c r="E800" s="65" t="inlineStr">
        <is>
          <t>16#7B/01/35 = 123/01/53</t>
        </is>
      </c>
      <c r="F800" s="66" t="n"/>
      <c r="G800" s="65" t="inlineStr">
        <is>
          <t>I/O parameters</t>
        </is>
      </c>
      <c r="H800" s="65" t="inlineStr">
        <is>
          <t>R</t>
        </is>
      </c>
      <c r="I800" s="65" t="inlineStr">
        <is>
          <t>INT (Signed16)</t>
        </is>
      </c>
      <c r="J800" s="65" t="inlineStr">
        <is>
          <t xml:space="preserve">1 </t>
        </is>
      </c>
      <c r="K800" s="66" t="n"/>
      <c r="L800" s="65" t="inlineStr">
        <is>
          <t xml:space="preserve">-32767  ... 32767 </t>
        </is>
      </c>
      <c r="M800" s="66" t="n"/>
      <c r="N800" s="68" t="n"/>
    </row>
    <row customFormat="1" r="801" s="60">
      <c r="A801" s="64" t="inlineStr">
        <is>
          <t>AO2R</t>
        </is>
      </c>
      <c r="B801" s="65" t="inlineStr">
        <is>
          <t>AO2 real application image (MAX = 8192)</t>
        </is>
      </c>
      <c r="C801" s="65" t="inlineStr">
        <is>
          <t>16#148E = 5262</t>
        </is>
      </c>
      <c r="D801" s="65" t="inlineStr">
        <is>
          <t>16#2016/3F</t>
        </is>
      </c>
      <c r="E801" s="65" t="inlineStr">
        <is>
          <t>16#7B/01/3F = 123/01/63</t>
        </is>
      </c>
      <c r="F801" s="66" t="n"/>
      <c r="G801" s="65" t="inlineStr">
        <is>
          <t>I/O parameters</t>
        </is>
      </c>
      <c r="H801" s="65" t="inlineStr">
        <is>
          <t>R/W</t>
        </is>
      </c>
      <c r="I801" s="65" t="inlineStr">
        <is>
          <t>INT (Signed16)</t>
        </is>
      </c>
      <c r="J801" s="65" t="inlineStr">
        <is>
          <t xml:space="preserve">1 </t>
        </is>
      </c>
      <c r="K801" s="66" t="n"/>
      <c r="L801" s="65" t="inlineStr">
        <is>
          <t xml:space="preserve">-32767  ... 32767 </t>
        </is>
      </c>
      <c r="M801" s="66" t="n"/>
      <c r="N801" s="68" t="n"/>
    </row>
    <row customFormat="1" r="802" s="60">
      <c r="A802" s="64" t="inlineStr">
        <is>
          <t>AO2T</t>
        </is>
      </c>
      <c r="B802" s="65" t="inlineStr">
        <is>
          <t>Configuration of  AQ2</t>
        </is>
      </c>
      <c r="C802" s="65" t="inlineStr">
        <is>
          <t>16#11FA = 4602</t>
        </is>
      </c>
      <c r="D802" s="65" t="inlineStr">
        <is>
          <t>16#2010/3</t>
        </is>
      </c>
      <c r="E802" s="65" t="inlineStr">
        <is>
          <t>16#78/01/03 = 120/01/03</t>
        </is>
      </c>
      <c r="F802" s="67" t="inlineStr">
        <is>
          <t>AIOT</t>
        </is>
      </c>
      <c r="G802" s="65" t="inlineStr">
        <is>
          <t>Configuration and settings</t>
        </is>
      </c>
      <c r="H802" s="65" t="inlineStr">
        <is>
          <t>R/WS</t>
        </is>
      </c>
      <c r="I802" s="65" t="inlineStr">
        <is>
          <t>WORD (Enumeration)</t>
        </is>
      </c>
      <c r="J802" s="65" t="inlineStr">
        <is>
          <t>-</t>
        </is>
      </c>
      <c r="K802" s="65" t="inlineStr">
        <is>
          <t>[Current] 0A</t>
        </is>
      </c>
      <c r="L802" s="66" t="n"/>
      <c r="M802" s="65" t="inlineStr">
        <is>
          <t>[AQ2 Type] (AO2T)</t>
        </is>
      </c>
      <c r="N802" s="69" t="inlineStr">
        <is>
          <t>[Speed Ref AQ2 Config.] (MSM2)
[Torque Ref AQ2 Config.] (MTM2)
[AQ2 configuration] (AO2)</t>
        </is>
      </c>
    </row>
    <row customFormat="1" r="803" s="60">
      <c r="A803" s="64" t="inlineStr">
        <is>
          <t>AOH2</t>
        </is>
      </c>
      <c r="B803" s="65" t="inlineStr">
        <is>
          <t>AQ2 max output value</t>
        </is>
      </c>
      <c r="C803" s="65" t="inlineStr">
        <is>
          <t>16#122C = 4652</t>
        </is>
      </c>
      <c r="D803" s="65" t="inlineStr">
        <is>
          <t>16#2010/35</t>
        </is>
      </c>
      <c r="E803" s="65" t="inlineStr">
        <is>
          <t>16#78/01/35 = 120/01/53</t>
        </is>
      </c>
      <c r="F803" s="66" t="n"/>
      <c r="G803" s="65" t="inlineStr">
        <is>
          <t>Configuration and settings</t>
        </is>
      </c>
      <c r="H803" s="65" t="inlineStr">
        <is>
          <t>R/W</t>
        </is>
      </c>
      <c r="I803" s="65" t="inlineStr">
        <is>
          <t>UINT (Unsigned16)</t>
        </is>
      </c>
      <c r="J803" s="65" t="inlineStr">
        <is>
          <t>0.1 mA</t>
        </is>
      </c>
      <c r="K803" s="65" t="inlineStr">
        <is>
          <t>20.0 mA</t>
        </is>
      </c>
      <c r="L803" s="65" t="inlineStr">
        <is>
          <t>0.0 mA ... 20.0 mA</t>
        </is>
      </c>
      <c r="M803" s="65" t="inlineStr">
        <is>
          <t>[AQ2 max output] (AOH2)</t>
        </is>
      </c>
      <c r="N803" s="69" t="inlineStr">
        <is>
          <t>[AQ2] (AO2C)
[Speed Ref AQ2 Config.] (MSM2)
[Torque Ref AQ2 Config.] (MTM2)
[AQ2 configuration] (AO2)</t>
        </is>
      </c>
    </row>
    <row customFormat="1" r="804" s="60">
      <c r="A804" s="64" t="inlineStr">
        <is>
          <t>AOL2</t>
        </is>
      </c>
      <c r="B804" s="65" t="inlineStr">
        <is>
          <t>AQ2 min output value</t>
        </is>
      </c>
      <c r="C804" s="65" t="inlineStr">
        <is>
          <t>16#1222 = 4642</t>
        </is>
      </c>
      <c r="D804" s="65" t="inlineStr">
        <is>
          <t>16#2010/2B</t>
        </is>
      </c>
      <c r="E804" s="65" t="inlineStr">
        <is>
          <t>16#78/01/2B = 120/01/43</t>
        </is>
      </c>
      <c r="F804" s="66" t="n"/>
      <c r="G804" s="65" t="inlineStr">
        <is>
          <t>Configuration and settings</t>
        </is>
      </c>
      <c r="H804" s="65" t="inlineStr">
        <is>
          <t>R/W</t>
        </is>
      </c>
      <c r="I804" s="65" t="inlineStr">
        <is>
          <t>UINT (Unsigned16)</t>
        </is>
      </c>
      <c r="J804" s="65" t="inlineStr">
        <is>
          <t>0.1 mA</t>
        </is>
      </c>
      <c r="K804" s="65" t="inlineStr">
        <is>
          <t>0.0 mA</t>
        </is>
      </c>
      <c r="L804" s="65" t="inlineStr">
        <is>
          <t>0.0 mA ... 20.0 mA</t>
        </is>
      </c>
      <c r="M804" s="65" t="inlineStr">
        <is>
          <t>[AQ2 min output] (AOL2)</t>
        </is>
      </c>
      <c r="N804" s="69" t="inlineStr">
        <is>
          <t>[AQ2] (AO2C)
[Speed Ref AQ2 Config.] (MSM2)
[Torque Ref AQ2 Config.] (MTM2)
[AQ2 configuration] (AO2)</t>
        </is>
      </c>
    </row>
    <row customFormat="1" r="805" s="60">
      <c r="A805" s="64" t="inlineStr">
        <is>
          <t>APPS</t>
        </is>
      </c>
      <c r="B805" s="65" t="inlineStr">
        <is>
          <t>Application state</t>
        </is>
      </c>
      <c r="C805" s="65" t="inlineStr">
        <is>
          <t>16#3E6C = 15980</t>
        </is>
      </c>
      <c r="D805" s="65" t="inlineStr">
        <is>
          <t>16#2081/51</t>
        </is>
      </c>
      <c r="E805" s="65" t="inlineStr">
        <is>
          <t>16#B0/01/B5 = 176/01/181</t>
        </is>
      </c>
      <c r="F805" s="67" t="inlineStr">
        <is>
          <t>APPS</t>
        </is>
      </c>
      <c r="G805" s="65" t="inlineStr">
        <is>
          <t>Status parameters</t>
        </is>
      </c>
      <c r="H805" s="65" t="inlineStr">
        <is>
          <t>R</t>
        </is>
      </c>
      <c r="I805" s="65" t="inlineStr">
        <is>
          <t>WORD (Enumeration)</t>
        </is>
      </c>
      <c r="J805" s="65" t="inlineStr">
        <is>
          <t>-</t>
        </is>
      </c>
      <c r="K805" s="66" t="n"/>
      <c r="L805" s="66" t="n"/>
      <c r="M805" s="65" t="inlineStr">
        <is>
          <t>[Application state] (APPS)</t>
        </is>
      </c>
      <c r="N805" s="69" t="inlineStr">
        <is>
          <t>[Application Parameters] (APR)</t>
        </is>
      </c>
    </row>
    <row customFormat="1" r="806" s="60">
      <c r="A806" s="64" t="inlineStr">
        <is>
          <t>ASH2</t>
        </is>
      </c>
      <c r="B806" s="65" t="inlineStr">
        <is>
          <t>Scaling AQ2 max</t>
        </is>
      </c>
      <c r="C806" s="65" t="inlineStr">
        <is>
          <t>16#1240 = 4672</t>
        </is>
      </c>
      <c r="D806" s="65" t="inlineStr">
        <is>
          <t>16#2010/49</t>
        </is>
      </c>
      <c r="E806" s="65" t="inlineStr">
        <is>
          <t>16#78/01/49 = 120/01/73</t>
        </is>
      </c>
      <c r="F806" s="66" t="n"/>
      <c r="G806" s="65" t="inlineStr">
        <is>
          <t>Configuration and settings</t>
        </is>
      </c>
      <c r="H806" s="65" t="inlineStr">
        <is>
          <t>R/W</t>
        </is>
      </c>
      <c r="I806" s="65" t="inlineStr">
        <is>
          <t>UINT (Unsigned16)</t>
        </is>
      </c>
      <c r="J806" s="65" t="inlineStr">
        <is>
          <t>0.1 %</t>
        </is>
      </c>
      <c r="K806" s="65" t="inlineStr">
        <is>
          <t>100.0 %</t>
        </is>
      </c>
      <c r="L806" s="65" t="inlineStr">
        <is>
          <t>0.0 % ... 100.0 %</t>
        </is>
      </c>
      <c r="M806" s="65" t="inlineStr">
        <is>
          <t>[Scaling AQ2 max] (ASH2)</t>
        </is>
      </c>
      <c r="N806" s="69" t="inlineStr">
        <is>
          <t>[AQ2] (AO2C)
[AQ2 configuration] (AO2)</t>
        </is>
      </c>
    </row>
    <row customFormat="1" r="807" s="60">
      <c r="A807" s="64" t="inlineStr">
        <is>
          <t>ASL2</t>
        </is>
      </c>
      <c r="B807" s="65" t="inlineStr">
        <is>
          <t>Scaling AQ2 min</t>
        </is>
      </c>
      <c r="C807" s="65" t="inlineStr">
        <is>
          <t>16#1236 = 4662</t>
        </is>
      </c>
      <c r="D807" s="65" t="inlineStr">
        <is>
          <t>16#2010/3F</t>
        </is>
      </c>
      <c r="E807" s="65" t="inlineStr">
        <is>
          <t>16#78/01/3F = 120/01/63</t>
        </is>
      </c>
      <c r="F807" s="66" t="n"/>
      <c r="G807" s="65" t="inlineStr">
        <is>
          <t>Configuration and settings</t>
        </is>
      </c>
      <c r="H807" s="65" t="inlineStr">
        <is>
          <t>R/W</t>
        </is>
      </c>
      <c r="I807" s="65" t="inlineStr">
        <is>
          <t>UINT (Unsigned16)</t>
        </is>
      </c>
      <c r="J807" s="65" t="inlineStr">
        <is>
          <t>0.1 %</t>
        </is>
      </c>
      <c r="K807" s="65" t="inlineStr">
        <is>
          <t>0.0 %</t>
        </is>
      </c>
      <c r="L807" s="65" t="inlineStr">
        <is>
          <t>0.0 % ... 100.0 %</t>
        </is>
      </c>
      <c r="M807" s="65" t="inlineStr">
        <is>
          <t>[Scaling AQ2 min] (ASL2)</t>
        </is>
      </c>
      <c r="N807" s="69" t="inlineStr">
        <is>
          <t>[AQ2] (AO2C)
[AQ2 configuration] (AO2)</t>
        </is>
      </c>
    </row>
    <row customFormat="1" r="808" s="60">
      <c r="A808" s="64" t="inlineStr">
        <is>
          <t>CAR</t>
        </is>
      </c>
      <c r="B808" s="65" t="inlineStr">
        <is>
          <t>Customer Warning clearing</t>
        </is>
      </c>
      <c r="C808" s="65" t="inlineStr">
        <is>
          <t>16#3F98 = 16280</t>
        </is>
      </c>
      <c r="D808" s="65" t="inlineStr">
        <is>
          <t>16#2084/51</t>
        </is>
      </c>
      <c r="E808" s="65" t="inlineStr">
        <is>
          <t>16#B2/01/51 = 178/01/81</t>
        </is>
      </c>
      <c r="F808" s="67" t="inlineStr">
        <is>
          <t>CAR</t>
        </is>
      </c>
      <c r="G808" s="65" t="inlineStr">
        <is>
          <t>Configuration and settings</t>
        </is>
      </c>
      <c r="H808" s="65" t="inlineStr">
        <is>
          <t>R/W</t>
        </is>
      </c>
      <c r="I808" s="65" t="inlineStr">
        <is>
          <t>WORD (Enumeration)</t>
        </is>
      </c>
      <c r="J808" s="65" t="inlineStr">
        <is>
          <t>-</t>
        </is>
      </c>
      <c r="K808" s="65" t="inlineStr">
        <is>
          <t>[No Warning clearing] NO</t>
        </is>
      </c>
      <c r="L808" s="66" t="n"/>
      <c r="M808" s="65" t="inlineStr">
        <is>
          <t>[Warning Clearing] (CAR)</t>
        </is>
      </c>
      <c r="N808" s="69" t="inlineStr">
        <is>
          <t>[Customer events] (CUEV)</t>
        </is>
      </c>
    </row>
    <row customFormat="1" r="809" s="60">
      <c r="A809" s="64" t="inlineStr">
        <is>
          <t>CASH</t>
        </is>
      </c>
      <c r="B809" s="65" t="inlineStr">
        <is>
          <t>Money saved</t>
        </is>
      </c>
      <c r="C809" s="65" t="inlineStr">
        <is>
          <t>16#2A36 = 10806</t>
        </is>
      </c>
      <c r="D809" s="65" t="inlineStr">
        <is>
          <t>16#204E/7</t>
        </is>
      </c>
      <c r="E809" s="65" t="inlineStr">
        <is>
          <t>16#97/01/07 = 151/01/07</t>
        </is>
      </c>
      <c r="F809" s="66" t="n"/>
      <c r="G809" s="65" t="inlineStr">
        <is>
          <t>Actual values parameters</t>
        </is>
      </c>
      <c r="H809" s="65" t="inlineStr">
        <is>
          <t>R</t>
        </is>
      </c>
      <c r="I809" s="65" t="inlineStr">
        <is>
          <t>UINT (Unsigned32)</t>
        </is>
      </c>
      <c r="J809" s="65" t="inlineStr">
        <is>
          <t>Refer to programming manual</t>
        </is>
      </c>
      <c r="K809" s="66" t="n"/>
      <c r="L809" s="65" t="inlineStr">
        <is>
          <t>0 ... 4294967295</t>
        </is>
      </c>
      <c r="M809" s="65" t="inlineStr">
        <is>
          <t>[Money Saved] (CASH)</t>
        </is>
      </c>
      <c r="N809" s="69" t="inlineStr">
        <is>
          <t>[Energy Saving] (ESA)</t>
        </is>
      </c>
    </row>
    <row customFormat="1" r="810" s="60">
      <c r="A810" s="64" t="inlineStr">
        <is>
          <t>CC1</t>
        </is>
      </c>
      <c r="B810" s="65" t="inlineStr">
        <is>
          <t>Time Counter 1</t>
        </is>
      </c>
      <c r="C810" s="65" t="inlineStr">
        <is>
          <t>16#3F84 = 16260</t>
        </is>
      </c>
      <c r="D810" s="65" t="inlineStr">
        <is>
          <t>16#2084/3D</t>
        </is>
      </c>
      <c r="E810" s="65" t="inlineStr">
        <is>
          <t>16#B2/01/3D = 178/01/61</t>
        </is>
      </c>
      <c r="F810" s="66" t="n"/>
      <c r="G810" s="65" t="inlineStr">
        <is>
          <t>Actual values parameters</t>
        </is>
      </c>
      <c r="H810" s="65" t="inlineStr">
        <is>
          <t>R</t>
        </is>
      </c>
      <c r="I810" s="65" t="inlineStr">
        <is>
          <t>UINT (Unsigned32)</t>
        </is>
      </c>
      <c r="J810" s="65" t="inlineStr">
        <is>
          <t>1 s</t>
        </is>
      </c>
      <c r="K810" s="66" t="n"/>
      <c r="L810" s="65" t="inlineStr">
        <is>
          <t>0 s ... 4294967295 s</t>
        </is>
      </c>
      <c r="M810" s="65" t="inlineStr">
        <is>
          <t>[Time counter 1] (CC1)</t>
        </is>
      </c>
      <c r="N810" s="69" t="inlineStr">
        <is>
          <t>[Customer event 1] (CE1)</t>
        </is>
      </c>
    </row>
    <row customFormat="1" r="811" s="60">
      <c r="A811" s="64" t="inlineStr">
        <is>
          <t>CC2</t>
        </is>
      </c>
      <c r="B811" s="65" t="inlineStr">
        <is>
          <t>Time Counter 2</t>
        </is>
      </c>
      <c r="C811" s="65" t="inlineStr">
        <is>
          <t>16#3F86 = 16262</t>
        </is>
      </c>
      <c r="D811" s="65" t="inlineStr">
        <is>
          <t>16#2084/3F</t>
        </is>
      </c>
      <c r="E811" s="65" t="inlineStr">
        <is>
          <t>16#B2/01/3F = 178/01/63</t>
        </is>
      </c>
      <c r="F811" s="66" t="n"/>
      <c r="G811" s="65" t="inlineStr">
        <is>
          <t>Actual values parameters</t>
        </is>
      </c>
      <c r="H811" s="65" t="inlineStr">
        <is>
          <t>R</t>
        </is>
      </c>
      <c r="I811" s="65" t="inlineStr">
        <is>
          <t>UINT (Unsigned32)</t>
        </is>
      </c>
      <c r="J811" s="65" t="inlineStr">
        <is>
          <t>1 s</t>
        </is>
      </c>
      <c r="K811" s="66" t="n"/>
      <c r="L811" s="65" t="inlineStr">
        <is>
          <t>0 s ... 4294967295 s</t>
        </is>
      </c>
      <c r="M811" s="65" t="inlineStr">
        <is>
          <t>[Time counter 2] (CC2)</t>
        </is>
      </c>
      <c r="N811" s="69" t="inlineStr">
        <is>
          <t>[Customer event 2] (CE2)</t>
        </is>
      </c>
    </row>
    <row customFormat="1" r="812" s="60">
      <c r="A812" s="64" t="inlineStr">
        <is>
          <t>CC3</t>
        </is>
      </c>
      <c r="B812" s="65" t="inlineStr">
        <is>
          <t>Time Counter 3</t>
        </is>
      </c>
      <c r="C812" s="65" t="inlineStr">
        <is>
          <t>16#3F88 = 16264</t>
        </is>
      </c>
      <c r="D812" s="65" t="inlineStr">
        <is>
          <t>16#2084/41</t>
        </is>
      </c>
      <c r="E812" s="65" t="inlineStr">
        <is>
          <t>16#B2/01/41 = 178/01/65</t>
        </is>
      </c>
      <c r="F812" s="66" t="n"/>
      <c r="G812" s="65" t="inlineStr">
        <is>
          <t>Actual values parameters</t>
        </is>
      </c>
      <c r="H812" s="65" t="inlineStr">
        <is>
          <t>R</t>
        </is>
      </c>
      <c r="I812" s="65" t="inlineStr">
        <is>
          <t>UINT (Unsigned32)</t>
        </is>
      </c>
      <c r="J812" s="65" t="inlineStr">
        <is>
          <t>1 s</t>
        </is>
      </c>
      <c r="K812" s="66" t="n"/>
      <c r="L812" s="65" t="inlineStr">
        <is>
          <t>0 s ... 4294967295 s</t>
        </is>
      </c>
      <c r="M812" s="65" t="inlineStr">
        <is>
          <t>[Time counter 3] (CC3)</t>
        </is>
      </c>
      <c r="N812" s="69" t="inlineStr">
        <is>
          <t>[Customer event 3] (CE3)</t>
        </is>
      </c>
    </row>
    <row customFormat="1" r="813" s="60">
      <c r="A813" s="64" t="inlineStr">
        <is>
          <t>CC4</t>
        </is>
      </c>
      <c r="B813" s="65" t="inlineStr">
        <is>
          <t>Time Counter 4</t>
        </is>
      </c>
      <c r="C813" s="65" t="inlineStr">
        <is>
          <t>16#3F8A = 16266</t>
        </is>
      </c>
      <c r="D813" s="65" t="inlineStr">
        <is>
          <t>16#2084/43</t>
        </is>
      </c>
      <c r="E813" s="65" t="inlineStr">
        <is>
          <t>16#B2/01/43 = 178/01/67</t>
        </is>
      </c>
      <c r="F813" s="66" t="n"/>
      <c r="G813" s="65" t="inlineStr">
        <is>
          <t>Actual values parameters</t>
        </is>
      </c>
      <c r="H813" s="65" t="inlineStr">
        <is>
          <t>R</t>
        </is>
      </c>
      <c r="I813" s="65" t="inlineStr">
        <is>
          <t>UINT (Unsigned32)</t>
        </is>
      </c>
      <c r="J813" s="65" t="inlineStr">
        <is>
          <t>1 s</t>
        </is>
      </c>
      <c r="K813" s="66" t="n"/>
      <c r="L813" s="65" t="inlineStr">
        <is>
          <t>0 s ... 4294967295 s</t>
        </is>
      </c>
      <c r="M813" s="65" t="inlineStr">
        <is>
          <t>[Time counter 4] (CC4)</t>
        </is>
      </c>
      <c r="N813" s="69" t="inlineStr">
        <is>
          <t>[Customer event 4] (CE4)</t>
        </is>
      </c>
    </row>
    <row customFormat="1" r="814" s="60">
      <c r="A814" s="64" t="inlineStr">
        <is>
          <t>CC5</t>
        </is>
      </c>
      <c r="B814" s="65" t="inlineStr">
        <is>
          <t>Time Counter 5</t>
        </is>
      </c>
      <c r="C814" s="65" t="inlineStr">
        <is>
          <t>16#3F8C = 16268</t>
        </is>
      </c>
      <c r="D814" s="65" t="inlineStr">
        <is>
          <t>16#2084/45</t>
        </is>
      </c>
      <c r="E814" s="65" t="inlineStr">
        <is>
          <t>16#B2/01/45 = 178/01/69</t>
        </is>
      </c>
      <c r="F814" s="66" t="n"/>
      <c r="G814" s="65" t="inlineStr">
        <is>
          <t>Actual values parameters</t>
        </is>
      </c>
      <c r="H814" s="65" t="inlineStr">
        <is>
          <t>R</t>
        </is>
      </c>
      <c r="I814" s="65" t="inlineStr">
        <is>
          <t>UINT (Unsigned32)</t>
        </is>
      </c>
      <c r="J814" s="65" t="inlineStr">
        <is>
          <t>1 s</t>
        </is>
      </c>
      <c r="K814" s="66" t="n"/>
      <c r="L814" s="65" t="inlineStr">
        <is>
          <t>0 s ... 4294967295 s</t>
        </is>
      </c>
      <c r="M814" s="65" t="inlineStr">
        <is>
          <t>[Time counter 5] (CC5)</t>
        </is>
      </c>
      <c r="N814" s="69" t="inlineStr">
        <is>
          <t>[Customer event 5] (CE5)</t>
        </is>
      </c>
    </row>
    <row customFormat="1" r="815" s="60">
      <c r="A815" s="64" t="inlineStr">
        <is>
          <t>CCA1</t>
        </is>
      </c>
      <c r="B815" s="65" t="inlineStr">
        <is>
          <t>Configuration of customer Warning 1</t>
        </is>
      </c>
      <c r="C815" s="65" t="inlineStr">
        <is>
          <t>16#3F48 = 16200</t>
        </is>
      </c>
      <c r="D815" s="65" t="inlineStr">
        <is>
          <t>16#2084/1</t>
        </is>
      </c>
      <c r="E815" s="65" t="inlineStr">
        <is>
          <t>16#B2/01/01 = 178/01/01</t>
        </is>
      </c>
      <c r="F815" s="67" t="inlineStr">
        <is>
          <t>CCA</t>
        </is>
      </c>
      <c r="G815" s="65" t="inlineStr">
        <is>
          <t>Configuration and settings</t>
        </is>
      </c>
      <c r="H815" s="65" t="inlineStr">
        <is>
          <t>R/WS</t>
        </is>
      </c>
      <c r="I815" s="65" t="inlineStr">
        <is>
          <t>WORD (Enumeration)</t>
        </is>
      </c>
      <c r="J815" s="65" t="inlineStr">
        <is>
          <t>-</t>
        </is>
      </c>
      <c r="K815" s="65" t="inlineStr">
        <is>
          <t>[Not Configured] NO</t>
        </is>
      </c>
      <c r="L815" s="66" t="n"/>
      <c r="M815" s="65" t="inlineStr">
        <is>
          <t>[Config Warning 1] (CCA1)</t>
        </is>
      </c>
      <c r="N815" s="69" t="inlineStr">
        <is>
          <t>[Customer event 1] (CE1)</t>
        </is>
      </c>
    </row>
    <row customFormat="1" r="816" s="60">
      <c r="A816" s="64" t="inlineStr">
        <is>
          <t>CCA2</t>
        </is>
      </c>
      <c r="B816" s="65" t="inlineStr">
        <is>
          <t>Configuration of customer Warning 2</t>
        </is>
      </c>
      <c r="C816" s="65" t="inlineStr">
        <is>
          <t>16#3F49 = 16201</t>
        </is>
      </c>
      <c r="D816" s="65" t="inlineStr">
        <is>
          <t>16#2084/2</t>
        </is>
      </c>
      <c r="E816" s="65" t="inlineStr">
        <is>
          <t>16#B2/01/02 = 178/01/02</t>
        </is>
      </c>
      <c r="F816" s="67" t="inlineStr">
        <is>
          <t>CCA</t>
        </is>
      </c>
      <c r="G816" s="65" t="inlineStr">
        <is>
          <t>Configuration and settings</t>
        </is>
      </c>
      <c r="H816" s="65" t="inlineStr">
        <is>
          <t>R/WS</t>
        </is>
      </c>
      <c r="I816" s="65" t="inlineStr">
        <is>
          <t>WORD (Enumeration)</t>
        </is>
      </c>
      <c r="J816" s="65" t="inlineStr">
        <is>
          <t>-</t>
        </is>
      </c>
      <c r="K816" s="65" t="inlineStr">
        <is>
          <t>[Not Configured] NO</t>
        </is>
      </c>
      <c r="L816" s="66" t="n"/>
      <c r="M816" s="65" t="inlineStr">
        <is>
          <t>[Config Warning 2] (CCA2)</t>
        </is>
      </c>
      <c r="N816" s="69" t="inlineStr">
        <is>
          <t>[Customer event 2] (CE2)</t>
        </is>
      </c>
    </row>
    <row customFormat="1" r="817" s="60">
      <c r="A817" s="64" t="inlineStr">
        <is>
          <t>CCA3</t>
        </is>
      </c>
      <c r="B817" s="65" t="inlineStr">
        <is>
          <t>Configuration of customer Warning 3</t>
        </is>
      </c>
      <c r="C817" s="65" t="inlineStr">
        <is>
          <t>16#3F4A = 16202</t>
        </is>
      </c>
      <c r="D817" s="65" t="inlineStr">
        <is>
          <t>16#2084/3</t>
        </is>
      </c>
      <c r="E817" s="65" t="inlineStr">
        <is>
          <t>16#B2/01/03 = 178/01/03</t>
        </is>
      </c>
      <c r="F817" s="67" t="inlineStr">
        <is>
          <t>CCA</t>
        </is>
      </c>
      <c r="G817" s="65" t="inlineStr">
        <is>
          <t>Configuration and settings</t>
        </is>
      </c>
      <c r="H817" s="65" t="inlineStr">
        <is>
          <t>R/WS</t>
        </is>
      </c>
      <c r="I817" s="65" t="inlineStr">
        <is>
          <t>WORD (Enumeration)</t>
        </is>
      </c>
      <c r="J817" s="65" t="inlineStr">
        <is>
          <t>-</t>
        </is>
      </c>
      <c r="K817" s="65" t="inlineStr">
        <is>
          <t>[Not Configured] NO</t>
        </is>
      </c>
      <c r="L817" s="66" t="n"/>
      <c r="M817" s="65" t="inlineStr">
        <is>
          <t>[Config Warning 3] (CCA3)</t>
        </is>
      </c>
      <c r="N817" s="69" t="inlineStr">
        <is>
          <t>[Customer event 3] (CE3)</t>
        </is>
      </c>
    </row>
    <row customFormat="1" r="818" s="60">
      <c r="A818" s="64" t="inlineStr">
        <is>
          <t>CCA4</t>
        </is>
      </c>
      <c r="B818" s="65" t="inlineStr">
        <is>
          <t>Configuration of customer Warning 4</t>
        </is>
      </c>
      <c r="C818" s="65" t="inlineStr">
        <is>
          <t>16#3F4B = 16203</t>
        </is>
      </c>
      <c r="D818" s="65" t="inlineStr">
        <is>
          <t>16#2084/4</t>
        </is>
      </c>
      <c r="E818" s="65" t="inlineStr">
        <is>
          <t>16#B2/01/04 = 178/01/04</t>
        </is>
      </c>
      <c r="F818" s="67" t="inlineStr">
        <is>
          <t>CCA</t>
        </is>
      </c>
      <c r="G818" s="65" t="inlineStr">
        <is>
          <t>Configuration and settings</t>
        </is>
      </c>
      <c r="H818" s="65" t="inlineStr">
        <is>
          <t>R/WS</t>
        </is>
      </c>
      <c r="I818" s="65" t="inlineStr">
        <is>
          <t>WORD (Enumeration)</t>
        </is>
      </c>
      <c r="J818" s="65" t="inlineStr">
        <is>
          <t>-</t>
        </is>
      </c>
      <c r="K818" s="65" t="inlineStr">
        <is>
          <t>[Not Configured] NO</t>
        </is>
      </c>
      <c r="L818" s="66" t="n"/>
      <c r="M818" s="65" t="inlineStr">
        <is>
          <t>[Config Warning 4] (CCA4)</t>
        </is>
      </c>
      <c r="N818" s="69" t="inlineStr">
        <is>
          <t>[Customer event 4] (CE4)</t>
        </is>
      </c>
    </row>
    <row customFormat="1" r="819" s="60">
      <c r="A819" s="64" t="inlineStr">
        <is>
          <t>CCA5</t>
        </is>
      </c>
      <c r="B819" s="65" t="inlineStr">
        <is>
          <t>Configuration of customer Warning 5</t>
        </is>
      </c>
      <c r="C819" s="65" t="inlineStr">
        <is>
          <t>16#3F4C = 16204</t>
        </is>
      </c>
      <c r="D819" s="65" t="inlineStr">
        <is>
          <t>16#2084/5</t>
        </is>
      </c>
      <c r="E819" s="65" t="inlineStr">
        <is>
          <t>16#B2/01/05 = 178/01/05</t>
        </is>
      </c>
      <c r="F819" s="67" t="inlineStr">
        <is>
          <t>CCA</t>
        </is>
      </c>
      <c r="G819" s="65" t="inlineStr">
        <is>
          <t>Configuration and settings</t>
        </is>
      </c>
      <c r="H819" s="65" t="inlineStr">
        <is>
          <t>R/WS</t>
        </is>
      </c>
      <c r="I819" s="65" t="inlineStr">
        <is>
          <t>WORD (Enumeration)</t>
        </is>
      </c>
      <c r="J819" s="65" t="inlineStr">
        <is>
          <t>-</t>
        </is>
      </c>
      <c r="K819" s="65" t="inlineStr">
        <is>
          <t>[Not Configured] NO</t>
        </is>
      </c>
      <c r="L819" s="66" t="n"/>
      <c r="M819" s="65" t="inlineStr">
        <is>
          <t>[Config Warning 5] (CCA5)</t>
        </is>
      </c>
      <c r="N819" s="69" t="inlineStr">
        <is>
          <t>[Customer event 5] (CE5)</t>
        </is>
      </c>
    </row>
    <row customFormat="1" r="820" s="60">
      <c r="A820" s="64" t="inlineStr">
        <is>
          <t>CCL1</t>
        </is>
      </c>
      <c r="B820" s="65" t="inlineStr">
        <is>
          <t>Configuration Counter Limit 1</t>
        </is>
      </c>
      <c r="C820" s="65" t="inlineStr">
        <is>
          <t>16#3F70 = 16240</t>
        </is>
      </c>
      <c r="D820" s="65" t="inlineStr">
        <is>
          <t>16#2084/29</t>
        </is>
      </c>
      <c r="E820" s="65" t="inlineStr">
        <is>
          <t>16#B2/01/29 = 178/01/41</t>
        </is>
      </c>
      <c r="F820" s="66" t="n"/>
      <c r="G820" s="65" t="inlineStr">
        <is>
          <t>Configuration and settings</t>
        </is>
      </c>
      <c r="H820" s="65" t="inlineStr">
        <is>
          <t>R/WS</t>
        </is>
      </c>
      <c r="I820" s="65" t="inlineStr">
        <is>
          <t>UINT (Unsigned32)</t>
        </is>
      </c>
      <c r="J820" s="65" t="inlineStr">
        <is>
          <t>1 s</t>
        </is>
      </c>
      <c r="K820" s="65" t="inlineStr">
        <is>
          <t>0 s</t>
        </is>
      </c>
      <c r="L820" s="65" t="inlineStr">
        <is>
          <t>0 s ... 4294967295 s</t>
        </is>
      </c>
      <c r="M820" s="65" t="inlineStr">
        <is>
          <t>[Counter limit 1] (CCL1)</t>
        </is>
      </c>
      <c r="N820" s="69" t="inlineStr">
        <is>
          <t>[Customer event 1] (CE1)</t>
        </is>
      </c>
    </row>
    <row customFormat="1" r="821" s="60">
      <c r="A821" s="64" t="inlineStr">
        <is>
          <t>CCL2</t>
        </is>
      </c>
      <c r="B821" s="65" t="inlineStr">
        <is>
          <t>Configuration Counter Limit 2</t>
        </is>
      </c>
      <c r="C821" s="65" t="inlineStr">
        <is>
          <t>16#3F72 = 16242</t>
        </is>
      </c>
      <c r="D821" s="65" t="inlineStr">
        <is>
          <t>16#2084/2B</t>
        </is>
      </c>
      <c r="E821" s="65" t="inlineStr">
        <is>
          <t>16#B2/01/2B = 178/01/43</t>
        </is>
      </c>
      <c r="F821" s="66" t="n"/>
      <c r="G821" s="65" t="inlineStr">
        <is>
          <t>Configuration and settings</t>
        </is>
      </c>
      <c r="H821" s="65" t="inlineStr">
        <is>
          <t>R/WS</t>
        </is>
      </c>
      <c r="I821" s="65" t="inlineStr">
        <is>
          <t>UINT (Unsigned32)</t>
        </is>
      </c>
      <c r="J821" s="65" t="inlineStr">
        <is>
          <t>1 s</t>
        </is>
      </c>
      <c r="K821" s="65" t="inlineStr">
        <is>
          <t>0 s</t>
        </is>
      </c>
      <c r="L821" s="65" t="inlineStr">
        <is>
          <t>0 s ... 4294967295 s</t>
        </is>
      </c>
      <c r="M821" s="65" t="inlineStr">
        <is>
          <t>[Counter limit 2] (CCL2)</t>
        </is>
      </c>
      <c r="N821" s="69" t="inlineStr">
        <is>
          <t>[Customer event 2] (CE2)</t>
        </is>
      </c>
    </row>
    <row customFormat="1" r="822" s="60">
      <c r="A822" s="64" t="inlineStr">
        <is>
          <t>CCL3</t>
        </is>
      </c>
      <c r="B822" s="65" t="inlineStr">
        <is>
          <t>Configuration Counter Limit 3</t>
        </is>
      </c>
      <c r="C822" s="65" t="inlineStr">
        <is>
          <t>16#3F74 = 16244</t>
        </is>
      </c>
      <c r="D822" s="65" t="inlineStr">
        <is>
          <t>16#2084/2D</t>
        </is>
      </c>
      <c r="E822" s="65" t="inlineStr">
        <is>
          <t>16#B2/01/2D = 178/01/45</t>
        </is>
      </c>
      <c r="F822" s="66" t="n"/>
      <c r="G822" s="65" t="inlineStr">
        <is>
          <t>Configuration and settings</t>
        </is>
      </c>
      <c r="H822" s="65" t="inlineStr">
        <is>
          <t>R/WS</t>
        </is>
      </c>
      <c r="I822" s="65" t="inlineStr">
        <is>
          <t>UINT (Unsigned32)</t>
        </is>
      </c>
      <c r="J822" s="65" t="inlineStr">
        <is>
          <t>1 s</t>
        </is>
      </c>
      <c r="K822" s="65" t="inlineStr">
        <is>
          <t>0 s</t>
        </is>
      </c>
      <c r="L822" s="65" t="inlineStr">
        <is>
          <t>0 s ... 4294967295 s</t>
        </is>
      </c>
      <c r="M822" s="65" t="inlineStr">
        <is>
          <t>[Counter limit 3] (CCL3)</t>
        </is>
      </c>
      <c r="N822" s="69" t="inlineStr">
        <is>
          <t>[Customer event 3] (CE3)</t>
        </is>
      </c>
    </row>
    <row customFormat="1" r="823" s="60">
      <c r="A823" s="64" t="inlineStr">
        <is>
          <t>CCL4</t>
        </is>
      </c>
      <c r="B823" s="65" t="inlineStr">
        <is>
          <t>Configuration Counter Limit 4</t>
        </is>
      </c>
      <c r="C823" s="65" t="inlineStr">
        <is>
          <t>16#3F76 = 16246</t>
        </is>
      </c>
      <c r="D823" s="65" t="inlineStr">
        <is>
          <t>16#2084/2F</t>
        </is>
      </c>
      <c r="E823" s="65" t="inlineStr">
        <is>
          <t>16#B2/01/2F = 178/01/47</t>
        </is>
      </c>
      <c r="F823" s="66" t="n"/>
      <c r="G823" s="65" t="inlineStr">
        <is>
          <t>Configuration and settings</t>
        </is>
      </c>
      <c r="H823" s="65" t="inlineStr">
        <is>
          <t>R/WS</t>
        </is>
      </c>
      <c r="I823" s="65" t="inlineStr">
        <is>
          <t>UINT (Unsigned32)</t>
        </is>
      </c>
      <c r="J823" s="65" t="inlineStr">
        <is>
          <t>1 s</t>
        </is>
      </c>
      <c r="K823" s="65" t="inlineStr">
        <is>
          <t>0 s</t>
        </is>
      </c>
      <c r="L823" s="65" t="inlineStr">
        <is>
          <t>0 s ... 4294967295 s</t>
        </is>
      </c>
      <c r="M823" s="65" t="inlineStr">
        <is>
          <t>[Counter limit 4] (CCL4)</t>
        </is>
      </c>
      <c r="N823" s="69" t="inlineStr">
        <is>
          <t>[Customer event 4] (CE4)</t>
        </is>
      </c>
    </row>
    <row customFormat="1" r="824" s="60">
      <c r="A824" s="64" t="inlineStr">
        <is>
          <t>CCL5</t>
        </is>
      </c>
      <c r="B824" s="65" t="inlineStr">
        <is>
          <t>Configuration Counter Limit 5</t>
        </is>
      </c>
      <c r="C824" s="65" t="inlineStr">
        <is>
          <t>16#3F78 = 16248</t>
        </is>
      </c>
      <c r="D824" s="65" t="inlineStr">
        <is>
          <t>16#2084/31</t>
        </is>
      </c>
      <c r="E824" s="65" t="inlineStr">
        <is>
          <t>16#B2/01/31 = 178/01/49</t>
        </is>
      </c>
      <c r="F824" s="66" t="n"/>
      <c r="G824" s="65" t="inlineStr">
        <is>
          <t>Configuration and settings</t>
        </is>
      </c>
      <c r="H824" s="65" t="inlineStr">
        <is>
          <t>R/WS</t>
        </is>
      </c>
      <c r="I824" s="65" t="inlineStr">
        <is>
          <t>UINT (Unsigned32)</t>
        </is>
      </c>
      <c r="J824" s="65" t="inlineStr">
        <is>
          <t>1 s</t>
        </is>
      </c>
      <c r="K824" s="65" t="inlineStr">
        <is>
          <t>0 s</t>
        </is>
      </c>
      <c r="L824" s="65" t="inlineStr">
        <is>
          <t>0 s ... 4294967295 s</t>
        </is>
      </c>
      <c r="M824" s="65" t="inlineStr">
        <is>
          <t>[Counter limit 5] (CCL5)</t>
        </is>
      </c>
      <c r="N824" s="69" t="inlineStr">
        <is>
          <t>[Customer event 5] (CE5)</t>
        </is>
      </c>
    </row>
    <row customFormat="1" r="825" s="60">
      <c r="A825" s="64" t="inlineStr">
        <is>
          <t>CCS1</t>
        </is>
      </c>
      <c r="B825" s="65" t="inlineStr">
        <is>
          <t>Configuration Counter Source 1</t>
        </is>
      </c>
      <c r="C825" s="65" t="inlineStr">
        <is>
          <t>16#3F52 = 16210</t>
        </is>
      </c>
      <c r="D825" s="65" t="inlineStr">
        <is>
          <t>16#2084/B</t>
        </is>
      </c>
      <c r="E825" s="65" t="inlineStr">
        <is>
          <t>16#B2/01/0B = 178/01/11</t>
        </is>
      </c>
      <c r="F825" s="67" t="inlineStr">
        <is>
          <t>CCS</t>
        </is>
      </c>
      <c r="G825" s="65" t="inlineStr">
        <is>
          <t>Configuration and settings</t>
        </is>
      </c>
      <c r="H825" s="65" t="inlineStr">
        <is>
          <t>R/WS</t>
        </is>
      </c>
      <c r="I825" s="65" t="inlineStr">
        <is>
          <t>WORD (Enumeration)</t>
        </is>
      </c>
      <c r="J825" s="65" t="inlineStr">
        <is>
          <t>-</t>
        </is>
      </c>
      <c r="K825" s="65" t="inlineStr">
        <is>
          <t>[Drive in Running State] 2</t>
        </is>
      </c>
      <c r="L825" s="66" t="n"/>
      <c r="M825" s="65" t="inlineStr">
        <is>
          <t>[Counter Source 1] (CCS1)</t>
        </is>
      </c>
      <c r="N825" s="69" t="inlineStr">
        <is>
          <t>[Customer event 1] (CE1)</t>
        </is>
      </c>
    </row>
    <row customFormat="1" r="826" s="60">
      <c r="A826" s="64" t="inlineStr">
        <is>
          <t>CCS2</t>
        </is>
      </c>
      <c r="B826" s="65" t="inlineStr">
        <is>
          <t>Configuration Counter Source 2</t>
        </is>
      </c>
      <c r="C826" s="65" t="inlineStr">
        <is>
          <t>16#3F53 = 16211</t>
        </is>
      </c>
      <c r="D826" s="65" t="inlineStr">
        <is>
          <t>16#2084/C</t>
        </is>
      </c>
      <c r="E826" s="65" t="inlineStr">
        <is>
          <t>16#B2/01/0C = 178/01/12</t>
        </is>
      </c>
      <c r="F826" s="67" t="inlineStr">
        <is>
          <t>CCS</t>
        </is>
      </c>
      <c r="G826" s="65" t="inlineStr">
        <is>
          <t>Configuration and settings</t>
        </is>
      </c>
      <c r="H826" s="65" t="inlineStr">
        <is>
          <t>R/WS</t>
        </is>
      </c>
      <c r="I826" s="65" t="inlineStr">
        <is>
          <t>WORD (Enumeration)</t>
        </is>
      </c>
      <c r="J826" s="65" t="inlineStr">
        <is>
          <t>-</t>
        </is>
      </c>
      <c r="K826" s="65" t="inlineStr">
        <is>
          <t>[Drive in Running State] 2</t>
        </is>
      </c>
      <c r="L826" s="66" t="n"/>
      <c r="M826" s="65" t="inlineStr">
        <is>
          <t>[Counter Source 2] (CCS2)</t>
        </is>
      </c>
      <c r="N826" s="69" t="inlineStr">
        <is>
          <t>[Customer event 2] (CE2)</t>
        </is>
      </c>
    </row>
    <row customFormat="1" r="827" s="60">
      <c r="A827" s="64" t="inlineStr">
        <is>
          <t>CCS3</t>
        </is>
      </c>
      <c r="B827" s="65" t="inlineStr">
        <is>
          <t>Configuration Counter Source 3</t>
        </is>
      </c>
      <c r="C827" s="65" t="inlineStr">
        <is>
          <t>16#3F54 = 16212</t>
        </is>
      </c>
      <c r="D827" s="65" t="inlineStr">
        <is>
          <t>16#2084/D</t>
        </is>
      </c>
      <c r="E827" s="65" t="inlineStr">
        <is>
          <t>16#B2/01/0D = 178/01/13</t>
        </is>
      </c>
      <c r="F827" s="67" t="inlineStr">
        <is>
          <t>CCS</t>
        </is>
      </c>
      <c r="G827" s="65" t="inlineStr">
        <is>
          <t>Configuration and settings</t>
        </is>
      </c>
      <c r="H827" s="65" t="inlineStr">
        <is>
          <t>R/WS</t>
        </is>
      </c>
      <c r="I827" s="65" t="inlineStr">
        <is>
          <t>WORD (Enumeration)</t>
        </is>
      </c>
      <c r="J827" s="65" t="inlineStr">
        <is>
          <t>-</t>
        </is>
      </c>
      <c r="K827" s="65" t="inlineStr">
        <is>
          <t>[Drive in Running State] 2</t>
        </is>
      </c>
      <c r="L827" s="66" t="n"/>
      <c r="M827" s="65" t="inlineStr">
        <is>
          <t>[Counter Source 3] (CCS3)</t>
        </is>
      </c>
      <c r="N827" s="69" t="inlineStr">
        <is>
          <t>[Customer event 3] (CE3)</t>
        </is>
      </c>
    </row>
    <row customFormat="1" r="828" s="60">
      <c r="A828" s="64" t="inlineStr">
        <is>
          <t>CCS4</t>
        </is>
      </c>
      <c r="B828" s="65" t="inlineStr">
        <is>
          <t>Configuration Counter Source 4</t>
        </is>
      </c>
      <c r="C828" s="65" t="inlineStr">
        <is>
          <t>16#3F55 = 16213</t>
        </is>
      </c>
      <c r="D828" s="65" t="inlineStr">
        <is>
          <t>16#2084/E</t>
        </is>
      </c>
      <c r="E828" s="65" t="inlineStr">
        <is>
          <t>16#B2/01/0E = 178/01/14</t>
        </is>
      </c>
      <c r="F828" s="67" t="inlineStr">
        <is>
          <t>CCS</t>
        </is>
      </c>
      <c r="G828" s="65" t="inlineStr">
        <is>
          <t>Configuration and settings</t>
        </is>
      </c>
      <c r="H828" s="65" t="inlineStr">
        <is>
          <t>R/WS</t>
        </is>
      </c>
      <c r="I828" s="65" t="inlineStr">
        <is>
          <t>WORD (Enumeration)</t>
        </is>
      </c>
      <c r="J828" s="65" t="inlineStr">
        <is>
          <t>-</t>
        </is>
      </c>
      <c r="K828" s="65" t="inlineStr">
        <is>
          <t>[Drive in Running State] 2</t>
        </is>
      </c>
      <c r="L828" s="66" t="n"/>
      <c r="M828" s="65" t="inlineStr">
        <is>
          <t>[Counter Source 4] (CCS4)</t>
        </is>
      </c>
      <c r="N828" s="69" t="inlineStr">
        <is>
          <t>[Customer event 4] (CE4)</t>
        </is>
      </c>
    </row>
    <row customFormat="1" r="829" s="60">
      <c r="A829" s="64" t="inlineStr">
        <is>
          <t>CCS5</t>
        </is>
      </c>
      <c r="B829" s="65" t="inlineStr">
        <is>
          <t>Configuration Counter Source 5</t>
        </is>
      </c>
      <c r="C829" s="65" t="inlineStr">
        <is>
          <t>16#3F56 = 16214</t>
        </is>
      </c>
      <c r="D829" s="65" t="inlineStr">
        <is>
          <t>16#2084/F</t>
        </is>
      </c>
      <c r="E829" s="65" t="inlineStr">
        <is>
          <t>16#B2/01/0F = 178/01/15</t>
        </is>
      </c>
      <c r="F829" s="67" t="inlineStr">
        <is>
          <t>CCS</t>
        </is>
      </c>
      <c r="G829" s="65" t="inlineStr">
        <is>
          <t>Configuration and settings</t>
        </is>
      </c>
      <c r="H829" s="65" t="inlineStr">
        <is>
          <t>R/WS</t>
        </is>
      </c>
      <c r="I829" s="65" t="inlineStr">
        <is>
          <t>WORD (Enumeration)</t>
        </is>
      </c>
      <c r="J829" s="65" t="inlineStr">
        <is>
          <t>-</t>
        </is>
      </c>
      <c r="K829" s="65" t="inlineStr">
        <is>
          <t>[Drive in Running State] 2</t>
        </is>
      </c>
      <c r="L829" s="66" t="n"/>
      <c r="M829" s="65" t="inlineStr">
        <is>
          <t>[Counter Source 5] (CCS5)</t>
        </is>
      </c>
      <c r="N829" s="69" t="inlineStr">
        <is>
          <t>[Customer event 5] (CE5)</t>
        </is>
      </c>
    </row>
    <row customFormat="1" r="830" s="60">
      <c r="A830" s="64" t="inlineStr">
        <is>
          <t>CDT1</t>
        </is>
      </c>
      <c r="B830" s="65" t="inlineStr">
        <is>
          <t>Date Time Warning 1</t>
        </is>
      </c>
      <c r="C830" s="65" t="inlineStr">
        <is>
          <t>16#3F5C = 16220</t>
        </is>
      </c>
      <c r="D830" s="65" t="inlineStr">
        <is>
          <t>16#2084/15</t>
        </is>
      </c>
      <c r="E830" s="65" t="inlineStr">
        <is>
          <t>16#B2/01/15 = 178/01/21</t>
        </is>
      </c>
      <c r="F830" s="66" t="n"/>
      <c r="G830" s="65" t="inlineStr">
        <is>
          <t>Configuration and settings</t>
        </is>
      </c>
      <c r="H830" s="65" t="inlineStr">
        <is>
          <t>R/W</t>
        </is>
      </c>
      <c r="I830" s="65" t="inlineStr">
        <is>
          <t>UINT (Unsigned32)</t>
        </is>
      </c>
      <c r="J830" s="65" t="inlineStr">
        <is>
          <t xml:space="preserve">1 </t>
        </is>
      </c>
      <c r="K830" s="65" t="inlineStr">
        <is>
          <t xml:space="preserve">2162688 </t>
        </is>
      </c>
      <c r="L830" s="65" t="inlineStr">
        <is>
          <t xml:space="preserve">2162688  ... 4288616251 </t>
        </is>
      </c>
      <c r="M830" s="66" t="n"/>
      <c r="N830" s="68" t="n"/>
    </row>
    <row customFormat="1" r="831" s="60">
      <c r="A831" s="64" t="inlineStr">
        <is>
          <t>CDT2</t>
        </is>
      </c>
      <c r="B831" s="65" t="inlineStr">
        <is>
          <t>Date Time Warning 2</t>
        </is>
      </c>
      <c r="C831" s="65" t="inlineStr">
        <is>
          <t>16#3F5E = 16222</t>
        </is>
      </c>
      <c r="D831" s="65" t="inlineStr">
        <is>
          <t>16#2084/17</t>
        </is>
      </c>
      <c r="E831" s="65" t="inlineStr">
        <is>
          <t>16#B2/01/17 = 178/01/23</t>
        </is>
      </c>
      <c r="F831" s="66" t="n"/>
      <c r="G831" s="65" t="inlineStr">
        <is>
          <t>Configuration and settings</t>
        </is>
      </c>
      <c r="H831" s="65" t="inlineStr">
        <is>
          <t>R/W</t>
        </is>
      </c>
      <c r="I831" s="65" t="inlineStr">
        <is>
          <t>UINT (Unsigned32)</t>
        </is>
      </c>
      <c r="J831" s="65" t="inlineStr">
        <is>
          <t xml:space="preserve">1 </t>
        </is>
      </c>
      <c r="K831" s="65" t="inlineStr">
        <is>
          <t xml:space="preserve">2162688 </t>
        </is>
      </c>
      <c r="L831" s="65" t="inlineStr">
        <is>
          <t xml:space="preserve">2162688  ... 4288616251 </t>
        </is>
      </c>
      <c r="M831" s="66" t="n"/>
      <c r="N831" s="68" t="n"/>
    </row>
    <row customFormat="1" r="832" s="60">
      <c r="A832" s="64" t="inlineStr">
        <is>
          <t>CDT3</t>
        </is>
      </c>
      <c r="B832" s="65" t="inlineStr">
        <is>
          <t>Date Time Warning 3</t>
        </is>
      </c>
      <c r="C832" s="65" t="inlineStr">
        <is>
          <t>16#3F60 = 16224</t>
        </is>
      </c>
      <c r="D832" s="65" t="inlineStr">
        <is>
          <t>16#2084/19</t>
        </is>
      </c>
      <c r="E832" s="65" t="inlineStr">
        <is>
          <t>16#B2/01/19 = 178/01/25</t>
        </is>
      </c>
      <c r="F832" s="66" t="n"/>
      <c r="G832" s="65" t="inlineStr">
        <is>
          <t>Configuration and settings</t>
        </is>
      </c>
      <c r="H832" s="65" t="inlineStr">
        <is>
          <t>R/W</t>
        </is>
      </c>
      <c r="I832" s="65" t="inlineStr">
        <is>
          <t>UINT (Unsigned32)</t>
        </is>
      </c>
      <c r="J832" s="65" t="inlineStr">
        <is>
          <t xml:space="preserve">1 </t>
        </is>
      </c>
      <c r="K832" s="65" t="inlineStr">
        <is>
          <t xml:space="preserve">2162688 </t>
        </is>
      </c>
      <c r="L832" s="65" t="inlineStr">
        <is>
          <t xml:space="preserve">2162688  ... 4288616251 </t>
        </is>
      </c>
      <c r="M832" s="66" t="n"/>
      <c r="N832" s="68" t="n"/>
    </row>
    <row customFormat="1" r="833" s="60">
      <c r="A833" s="64" t="inlineStr">
        <is>
          <t>CDT4</t>
        </is>
      </c>
      <c r="B833" s="65" t="inlineStr">
        <is>
          <t>Date Time Warning 4</t>
        </is>
      </c>
      <c r="C833" s="65" t="inlineStr">
        <is>
          <t>16#3F62 = 16226</t>
        </is>
      </c>
      <c r="D833" s="65" t="inlineStr">
        <is>
          <t>16#2084/1B</t>
        </is>
      </c>
      <c r="E833" s="65" t="inlineStr">
        <is>
          <t>16#B2/01/1B = 178/01/27</t>
        </is>
      </c>
      <c r="F833" s="66" t="n"/>
      <c r="G833" s="65" t="inlineStr">
        <is>
          <t>Configuration and settings</t>
        </is>
      </c>
      <c r="H833" s="65" t="inlineStr">
        <is>
          <t>R/W</t>
        </is>
      </c>
      <c r="I833" s="65" t="inlineStr">
        <is>
          <t>UINT (Unsigned32)</t>
        </is>
      </c>
      <c r="J833" s="65" t="inlineStr">
        <is>
          <t xml:space="preserve">1 </t>
        </is>
      </c>
      <c r="K833" s="65" t="inlineStr">
        <is>
          <t xml:space="preserve">2162688 </t>
        </is>
      </c>
      <c r="L833" s="65" t="inlineStr">
        <is>
          <t xml:space="preserve">2162688  ... 4288616251 </t>
        </is>
      </c>
      <c r="M833" s="66" t="n"/>
      <c r="N833" s="68" t="n"/>
    </row>
    <row customFormat="1" r="834" s="60">
      <c r="A834" s="64" t="inlineStr">
        <is>
          <t>CDT5</t>
        </is>
      </c>
      <c r="B834" s="65" t="inlineStr">
        <is>
          <t>Date Time Warning 5</t>
        </is>
      </c>
      <c r="C834" s="65" t="inlineStr">
        <is>
          <t>16#3F64 = 16228</t>
        </is>
      </c>
      <c r="D834" s="65" t="inlineStr">
        <is>
          <t>16#2084/1D</t>
        </is>
      </c>
      <c r="E834" s="65" t="inlineStr">
        <is>
          <t>16#B2/01/1D = 178/01/29</t>
        </is>
      </c>
      <c r="F834" s="66" t="n"/>
      <c r="G834" s="65" t="inlineStr">
        <is>
          <t>Configuration and settings</t>
        </is>
      </c>
      <c r="H834" s="65" t="inlineStr">
        <is>
          <t>R/W</t>
        </is>
      </c>
      <c r="I834" s="65" t="inlineStr">
        <is>
          <t>UINT (Unsigned32)</t>
        </is>
      </c>
      <c r="J834" s="65" t="inlineStr">
        <is>
          <t xml:space="preserve">1 </t>
        </is>
      </c>
      <c r="K834" s="65" t="inlineStr">
        <is>
          <t xml:space="preserve">2162688 </t>
        </is>
      </c>
      <c r="L834" s="65" t="inlineStr">
        <is>
          <t xml:space="preserve">2162688  ... 4288616251 </t>
        </is>
      </c>
      <c r="M834" s="66" t="n"/>
      <c r="N834" s="68" t="n"/>
    </row>
    <row customFormat="1" r="835" s="60">
      <c r="A835" s="64" t="inlineStr">
        <is>
          <t>CMP9</t>
        </is>
      </c>
      <c r="B835" s="65" t="inlineStr">
        <is>
          <t>Cmd word</t>
        </is>
      </c>
      <c r="C835" s="65" t="inlineStr">
        <is>
          <t>16#1C47 = 7239</t>
        </is>
      </c>
      <c r="D835" s="65" t="inlineStr">
        <is>
          <t>16#202A/28</t>
        </is>
      </c>
      <c r="E835" s="65" t="inlineStr">
        <is>
          <t>16#85/01/28 = 133/01/40</t>
        </is>
      </c>
      <c r="F835" s="66" t="n"/>
      <c r="G835" s="65" t="inlineStr">
        <is>
          <t>History parameters</t>
        </is>
      </c>
      <c r="H835" s="65" t="inlineStr">
        <is>
          <t>R</t>
        </is>
      </c>
      <c r="I835" s="67" t="inlineStr">
        <is>
          <t>WORD (BitString16)</t>
        </is>
      </c>
      <c r="J835" s="65" t="inlineStr">
        <is>
          <t>-</t>
        </is>
      </c>
      <c r="K835" s="66" t="n"/>
      <c r="L835" s="66" t="n"/>
      <c r="M835" s="65" t="inlineStr">
        <is>
          <t>[Cmd word] (CMP9)</t>
        </is>
      </c>
      <c r="N835" s="69" t="inlineStr">
        <is>
          <t>[None] (DP9)</t>
        </is>
      </c>
    </row>
    <row customFormat="1" r="836" s="60">
      <c r="A836" s="64" t="inlineStr">
        <is>
          <t>CMPA</t>
        </is>
      </c>
      <c r="B836" s="65" t="inlineStr">
        <is>
          <t>Cmd word</t>
        </is>
      </c>
      <c r="C836" s="65" t="inlineStr">
        <is>
          <t>16#1DCE = 7630</t>
        </is>
      </c>
      <c r="D836" s="65" t="inlineStr">
        <is>
          <t>16#202E/1F</t>
        </is>
      </c>
      <c r="E836" s="65" t="inlineStr">
        <is>
          <t>16#87/01/1F = 135/01/31</t>
        </is>
      </c>
      <c r="F836" s="66" t="n"/>
      <c r="G836" s="65" t="inlineStr">
        <is>
          <t>History parameters</t>
        </is>
      </c>
      <c r="H836" s="65" t="inlineStr">
        <is>
          <t>R</t>
        </is>
      </c>
      <c r="I836" s="67" t="inlineStr">
        <is>
          <t>WORD (BitString16)</t>
        </is>
      </c>
      <c r="J836" s="65" t="inlineStr">
        <is>
          <t>-</t>
        </is>
      </c>
      <c r="K836" s="66" t="n"/>
      <c r="L836" s="66" t="n"/>
      <c r="M836" s="65" t="inlineStr">
        <is>
          <t>[Cmd word] (CMPA)</t>
        </is>
      </c>
      <c r="N836" s="69" t="inlineStr">
        <is>
          <t>[None] (DPA)</t>
        </is>
      </c>
    </row>
    <row customFormat="1" r="837" s="60">
      <c r="A837" s="64" t="inlineStr">
        <is>
          <t>CMPB</t>
        </is>
      </c>
      <c r="B837" s="65" t="inlineStr">
        <is>
          <t>Cmd word</t>
        </is>
      </c>
      <c r="C837" s="65" t="inlineStr">
        <is>
          <t>16#1DCF = 7631</t>
        </is>
      </c>
      <c r="D837" s="65" t="inlineStr">
        <is>
          <t>16#202E/20</t>
        </is>
      </c>
      <c r="E837" s="65" t="inlineStr">
        <is>
          <t>16#87/01/20 = 135/01/32</t>
        </is>
      </c>
      <c r="F837" s="66" t="n"/>
      <c r="G837" s="65" t="inlineStr">
        <is>
          <t>History parameters</t>
        </is>
      </c>
      <c r="H837" s="65" t="inlineStr">
        <is>
          <t>R</t>
        </is>
      </c>
      <c r="I837" s="67" t="inlineStr">
        <is>
          <t>WORD (BitString16)</t>
        </is>
      </c>
      <c r="J837" s="65" t="inlineStr">
        <is>
          <t>-</t>
        </is>
      </c>
      <c r="K837" s="66" t="n"/>
      <c r="L837" s="66" t="n"/>
      <c r="M837" s="65" t="inlineStr">
        <is>
          <t>[Cmd word] (CMPB)</t>
        </is>
      </c>
      <c r="N837" s="69" t="inlineStr">
        <is>
          <t>[None] (DPB)</t>
        </is>
      </c>
    </row>
    <row customFormat="1" r="838" s="60">
      <c r="A838" s="64" t="inlineStr">
        <is>
          <t>CMPC</t>
        </is>
      </c>
      <c r="B838" s="65" t="inlineStr">
        <is>
          <t>CMD command word</t>
        </is>
      </c>
      <c r="C838" s="65" t="inlineStr">
        <is>
          <t>16#1DD0 = 7632</t>
        </is>
      </c>
      <c r="D838" s="65" t="inlineStr">
        <is>
          <t>16#202E/21</t>
        </is>
      </c>
      <c r="E838" s="65" t="inlineStr">
        <is>
          <t>16#87/01/21 = 135/01/33</t>
        </is>
      </c>
      <c r="F838" s="66" t="n"/>
      <c r="G838" s="65" t="inlineStr">
        <is>
          <t>History parameters</t>
        </is>
      </c>
      <c r="H838" s="65" t="inlineStr">
        <is>
          <t>R</t>
        </is>
      </c>
      <c r="I838" s="67" t="inlineStr">
        <is>
          <t>WORD (BitString16)</t>
        </is>
      </c>
      <c r="J838" s="65" t="inlineStr">
        <is>
          <t>-</t>
        </is>
      </c>
      <c r="K838" s="66" t="n"/>
      <c r="L838" s="66" t="n"/>
      <c r="M838" s="65" t="inlineStr">
        <is>
          <t>[CMD word] (CMPC)</t>
        </is>
      </c>
      <c r="N838" s="69" t="inlineStr">
        <is>
          <t>[None] (DPC)</t>
        </is>
      </c>
    </row>
    <row customFormat="1" r="839" s="60">
      <c r="A839" s="64" t="inlineStr">
        <is>
          <t>CMPD</t>
        </is>
      </c>
      <c r="B839" s="65" t="inlineStr">
        <is>
          <t>CMD command word</t>
        </is>
      </c>
      <c r="C839" s="65" t="inlineStr">
        <is>
          <t>16#1DD1 = 7633</t>
        </is>
      </c>
      <c r="D839" s="65" t="inlineStr">
        <is>
          <t>16#202E/22</t>
        </is>
      </c>
      <c r="E839" s="65" t="inlineStr">
        <is>
          <t>16#87/01/22 = 135/01/34</t>
        </is>
      </c>
      <c r="F839" s="66" t="n"/>
      <c r="G839" s="65" t="inlineStr">
        <is>
          <t>History parameters</t>
        </is>
      </c>
      <c r="H839" s="65" t="inlineStr">
        <is>
          <t>R</t>
        </is>
      </c>
      <c r="I839" s="67" t="inlineStr">
        <is>
          <t>WORD (BitString16)</t>
        </is>
      </c>
      <c r="J839" s="65" t="inlineStr">
        <is>
          <t>-</t>
        </is>
      </c>
      <c r="K839" s="66" t="n"/>
      <c r="L839" s="66" t="n"/>
      <c r="M839" s="65" t="inlineStr">
        <is>
          <t>[CMD word] (CMPD)</t>
        </is>
      </c>
      <c r="N839" s="69" t="inlineStr">
        <is>
          <t>[None] (DPD)</t>
        </is>
      </c>
    </row>
    <row customFormat="1" r="840" s="60">
      <c r="A840" s="64" t="inlineStr">
        <is>
          <t>CMPE</t>
        </is>
      </c>
      <c r="B840" s="65" t="inlineStr">
        <is>
          <t>CMD command word</t>
        </is>
      </c>
      <c r="C840" s="65" t="inlineStr">
        <is>
          <t>16#1DD2 = 7634</t>
        </is>
      </c>
      <c r="D840" s="65" t="inlineStr">
        <is>
          <t>16#202E/23</t>
        </is>
      </c>
      <c r="E840" s="65" t="inlineStr">
        <is>
          <t>16#87/01/23 = 135/01/35</t>
        </is>
      </c>
      <c r="F840" s="66" t="n"/>
      <c r="G840" s="65" t="inlineStr">
        <is>
          <t>History parameters</t>
        </is>
      </c>
      <c r="H840" s="65" t="inlineStr">
        <is>
          <t>R</t>
        </is>
      </c>
      <c r="I840" s="67" t="inlineStr">
        <is>
          <t>WORD (BitString16)</t>
        </is>
      </c>
      <c r="J840" s="65" t="inlineStr">
        <is>
          <t>-</t>
        </is>
      </c>
      <c r="K840" s="66" t="n"/>
      <c r="L840" s="66" t="n"/>
      <c r="M840" s="65" t="inlineStr">
        <is>
          <t>[CMD word] (CMPE)</t>
        </is>
      </c>
      <c r="N840" s="69" t="inlineStr">
        <is>
          <t>[None] (DPE)</t>
        </is>
      </c>
    </row>
    <row customFormat="1" r="841" s="60">
      <c r="A841" s="64" t="inlineStr">
        <is>
          <t>CMPF</t>
        </is>
      </c>
      <c r="B841" s="65" t="inlineStr">
        <is>
          <t>CMD command word</t>
        </is>
      </c>
      <c r="C841" s="65" t="inlineStr">
        <is>
          <t>16#1DD3 = 7635</t>
        </is>
      </c>
      <c r="D841" s="65" t="inlineStr">
        <is>
          <t>16#202E/24</t>
        </is>
      </c>
      <c r="E841" s="65" t="inlineStr">
        <is>
          <t>16#87/01/24 = 135/01/36</t>
        </is>
      </c>
      <c r="F841" s="66" t="n"/>
      <c r="G841" s="65" t="inlineStr">
        <is>
          <t>History parameters</t>
        </is>
      </c>
      <c r="H841" s="65" t="inlineStr">
        <is>
          <t>R</t>
        </is>
      </c>
      <c r="I841" s="67" t="inlineStr">
        <is>
          <t>WORD (BitString16)</t>
        </is>
      </c>
      <c r="J841" s="65" t="inlineStr">
        <is>
          <t>-</t>
        </is>
      </c>
      <c r="K841" s="66" t="n"/>
      <c r="L841" s="66" t="n"/>
      <c r="M841" s="65" t="inlineStr">
        <is>
          <t>[CMD word] (CMPF)</t>
        </is>
      </c>
      <c r="N841" s="69" t="inlineStr">
        <is>
          <t>[None] (DPF)</t>
        </is>
      </c>
    </row>
    <row customFormat="1" r="842" s="60">
      <c r="A842" s="64" t="inlineStr">
        <is>
          <t>CO2S</t>
        </is>
      </c>
      <c r="B842" s="65" t="inlineStr">
        <is>
          <t>Co2 Saved</t>
        </is>
      </c>
      <c r="C842" s="65" t="inlineStr">
        <is>
          <t>16#2A38 = 10808</t>
        </is>
      </c>
      <c r="D842" s="65" t="inlineStr">
        <is>
          <t>16#204E/9</t>
        </is>
      </c>
      <c r="E842" s="65" t="inlineStr">
        <is>
          <t>16#97/01/09 = 151/01/09</t>
        </is>
      </c>
      <c r="F842" s="66" t="n"/>
      <c r="G842" s="65" t="inlineStr">
        <is>
          <t>Actual values parameters</t>
        </is>
      </c>
      <c r="H842" s="65" t="inlineStr">
        <is>
          <t>R</t>
        </is>
      </c>
      <c r="I842" s="65" t="inlineStr">
        <is>
          <t>UINT (Unsigned32)</t>
        </is>
      </c>
      <c r="J842" s="65" t="inlineStr">
        <is>
          <t>0.1 t</t>
        </is>
      </c>
      <c r="K842" s="66" t="n"/>
      <c r="L842" s="65" t="inlineStr">
        <is>
          <t>0.0 t ... 429496729.5 t</t>
        </is>
      </c>
      <c r="M842" s="65" t="inlineStr">
        <is>
          <t>[Co2 Saved] (CO2S)</t>
        </is>
      </c>
      <c r="N842" s="69" t="inlineStr">
        <is>
          <t>[Energy Saving] (ESA)</t>
        </is>
      </c>
    </row>
    <row customFormat="1" r="843" s="60">
      <c r="A843" s="64" t="inlineStr">
        <is>
          <t>CRH1</t>
        </is>
      </c>
      <c r="B843" s="65" t="inlineStr">
        <is>
          <t>AI1 current scaling parameter of 100%</t>
        </is>
      </c>
      <c r="C843" s="65" t="inlineStr">
        <is>
          <t>16#115A = 4442</t>
        </is>
      </c>
      <c r="D843" s="65" t="inlineStr">
        <is>
          <t>16#200E/2B</t>
        </is>
      </c>
      <c r="E843" s="65" t="inlineStr">
        <is>
          <t>16#77/01/2B = 119/01/43</t>
        </is>
      </c>
      <c r="F843" s="66" t="n"/>
      <c r="G843" s="65" t="inlineStr">
        <is>
          <t>Configuration and settings</t>
        </is>
      </c>
      <c r="H843" s="65" t="inlineStr">
        <is>
          <t>R/W</t>
        </is>
      </c>
      <c r="I843" s="65" t="inlineStr">
        <is>
          <t>UINT (Unsigned16)</t>
        </is>
      </c>
      <c r="J843" s="65" t="inlineStr">
        <is>
          <t>0.1 mA</t>
        </is>
      </c>
      <c r="K843" s="65" t="inlineStr">
        <is>
          <t>20.0 mA</t>
        </is>
      </c>
      <c r="L843" s="65" t="inlineStr">
        <is>
          <t>0.0 mA ... 20.0 mA</t>
        </is>
      </c>
      <c r="M843" s="65" t="inlineStr">
        <is>
          <t>[AI1 Max Value] (CRH1)</t>
        </is>
      </c>
      <c r="N843" s="69" t="inlineStr">
        <is>
          <t>[PID Feedback] (FDB)
[PID Feedback] (FDB)
[AI1] (AI1C)
[Speed Ref AI1 Config.] (MSR1)
[Torque Ref AI1 Config.] (MTR1)
[AI1 configuration] (AI1)</t>
        </is>
      </c>
    </row>
    <row customFormat="1" r="844" s="60">
      <c r="A844" s="64" t="inlineStr">
        <is>
          <t>CRH4</t>
        </is>
      </c>
      <c r="B844" s="65" t="inlineStr">
        <is>
          <t>AI4 current scaling parameter of 100%</t>
        </is>
      </c>
      <c r="C844" s="65" t="inlineStr">
        <is>
          <t>16#115D = 4445</t>
        </is>
      </c>
      <c r="D844" s="65" t="inlineStr">
        <is>
          <t>16#200E/2E</t>
        </is>
      </c>
      <c r="E844" s="65" t="inlineStr">
        <is>
          <t>16#77/01/2E = 119/01/46</t>
        </is>
      </c>
      <c r="F844" s="66" t="n"/>
      <c r="G844" s="65" t="inlineStr">
        <is>
          <t>Configuration and settings</t>
        </is>
      </c>
      <c r="H844" s="65" t="inlineStr">
        <is>
          <t>R/W</t>
        </is>
      </c>
      <c r="I844" s="65" t="inlineStr">
        <is>
          <t>UINT (Unsigned16)</t>
        </is>
      </c>
      <c r="J844" s="65" t="inlineStr">
        <is>
          <t>0.1 mA</t>
        </is>
      </c>
      <c r="K844" s="65" t="inlineStr">
        <is>
          <t>20.0 mA</t>
        </is>
      </c>
      <c r="L844" s="65" t="inlineStr">
        <is>
          <t>0.0 mA ... 20.0 mA</t>
        </is>
      </c>
      <c r="M844" s="65" t="inlineStr">
        <is>
          <t>[AI4 Max Value] (CRH4)</t>
        </is>
      </c>
      <c r="N844" s="69" t="inlineStr">
        <is>
          <t>[PID Feedback] (FDB)
[PID Feedback] (FDB)
[AI4] (AI4C)
[Speed Ref AI4 Config.] (MSR4)
[Torque Ref AI4 Config.] (MTR4)
[AI4 configuration] (AI4)</t>
        </is>
      </c>
    </row>
    <row customFormat="1" r="845" s="60">
      <c r="A845" s="64" t="inlineStr">
        <is>
          <t>CRH5</t>
        </is>
      </c>
      <c r="B845" s="65" t="inlineStr">
        <is>
          <t>AI5 current scaling parameter of 100%</t>
        </is>
      </c>
      <c r="C845" s="65" t="inlineStr">
        <is>
          <t>16#115E = 4446</t>
        </is>
      </c>
      <c r="D845" s="65" t="inlineStr">
        <is>
          <t>16#200E/2F</t>
        </is>
      </c>
      <c r="E845" s="65" t="inlineStr">
        <is>
          <t>16#77/01/2F = 119/01/47</t>
        </is>
      </c>
      <c r="F845" s="66" t="n"/>
      <c r="G845" s="65" t="inlineStr">
        <is>
          <t>Configuration and settings</t>
        </is>
      </c>
      <c r="H845" s="65" t="inlineStr">
        <is>
          <t>R/W</t>
        </is>
      </c>
      <c r="I845" s="65" t="inlineStr">
        <is>
          <t>UINT (Unsigned16)</t>
        </is>
      </c>
      <c r="J845" s="65" t="inlineStr">
        <is>
          <t>0.1 mA</t>
        </is>
      </c>
      <c r="K845" s="65" t="inlineStr">
        <is>
          <t>20.0 mA</t>
        </is>
      </c>
      <c r="L845" s="65" t="inlineStr">
        <is>
          <t>0.0 mA ... 20.0 mA</t>
        </is>
      </c>
      <c r="M845" s="65" t="inlineStr">
        <is>
          <t>[AI5 Max Value] (CRH5)</t>
        </is>
      </c>
      <c r="N845" s="69" t="inlineStr">
        <is>
          <t>[PID Feedback] (FDB)
[PID Feedback] (FDB)
[AI5] (AI5C)
[Speed Ref AI5 Config.] (MSR5)
[Torque Ref AI5 Config.] (MTR5)
[AI5 configuration] (AI5)</t>
        </is>
      </c>
    </row>
    <row customFormat="1" r="846" s="60">
      <c r="A846" s="64" t="inlineStr">
        <is>
          <t>CRL1</t>
        </is>
      </c>
      <c r="B846" s="65" t="inlineStr">
        <is>
          <t>AI1 current scaling parameter of 0%</t>
        </is>
      </c>
      <c r="C846" s="65" t="inlineStr">
        <is>
          <t>16#1150 = 4432</t>
        </is>
      </c>
      <c r="D846" s="65" t="inlineStr">
        <is>
          <t>16#200E/21</t>
        </is>
      </c>
      <c r="E846" s="65" t="inlineStr">
        <is>
          <t>16#77/01/21 = 119/01/33</t>
        </is>
      </c>
      <c r="F846" s="66" t="n"/>
      <c r="G846" s="65" t="inlineStr">
        <is>
          <t>Configuration and settings</t>
        </is>
      </c>
      <c r="H846" s="65" t="inlineStr">
        <is>
          <t>R/W</t>
        </is>
      </c>
      <c r="I846" s="65" t="inlineStr">
        <is>
          <t>UINT (Unsigned16)</t>
        </is>
      </c>
      <c r="J846" s="65" t="inlineStr">
        <is>
          <t>0.1 mA</t>
        </is>
      </c>
      <c r="K846" s="65" t="inlineStr">
        <is>
          <t>0.0 mA</t>
        </is>
      </c>
      <c r="L846" s="65" t="inlineStr">
        <is>
          <t>0.0 mA ... 20.0 mA</t>
        </is>
      </c>
      <c r="M846" s="65" t="inlineStr">
        <is>
          <t>[AI1 Min. Value] (CRL1)</t>
        </is>
      </c>
      <c r="N846" s="69" t="inlineStr">
        <is>
          <t>[PID Feedback] (FDB)
[PID Feedback] (FDB)
[AI1] (AI1C)
[Speed Ref AI1 Config.] (MSR1)
[Torque Ref AI1 Config.] (MTR1)
[AI1 configuration] (AI1)</t>
        </is>
      </c>
    </row>
    <row customFormat="1" r="847" s="60">
      <c r="A847" s="64" t="inlineStr">
        <is>
          <t>CRL4</t>
        </is>
      </c>
      <c r="B847" s="65" t="inlineStr">
        <is>
          <t>AI4 current scaling parameter of 0%</t>
        </is>
      </c>
      <c r="C847" s="65" t="inlineStr">
        <is>
          <t>16#1153 = 4435</t>
        </is>
      </c>
      <c r="D847" s="65" t="inlineStr">
        <is>
          <t>16#200E/24</t>
        </is>
      </c>
      <c r="E847" s="65" t="inlineStr">
        <is>
          <t>16#77/01/24 = 119/01/36</t>
        </is>
      </c>
      <c r="F847" s="66" t="n"/>
      <c r="G847" s="65" t="inlineStr">
        <is>
          <t>Configuration and settings</t>
        </is>
      </c>
      <c r="H847" s="65" t="inlineStr">
        <is>
          <t>R/W</t>
        </is>
      </c>
      <c r="I847" s="65" t="inlineStr">
        <is>
          <t>UINT (Unsigned16)</t>
        </is>
      </c>
      <c r="J847" s="65" t="inlineStr">
        <is>
          <t>0.1 mA</t>
        </is>
      </c>
      <c r="K847" s="65" t="inlineStr">
        <is>
          <t>0.0 mA</t>
        </is>
      </c>
      <c r="L847" s="65" t="inlineStr">
        <is>
          <t>0.0 mA ... 20.0 mA</t>
        </is>
      </c>
      <c r="M847" s="65" t="inlineStr">
        <is>
          <t>[AI4 Min. Value] (CRL4)</t>
        </is>
      </c>
      <c r="N847" s="69" t="inlineStr">
        <is>
          <t>[PID Feedback] (FDB)
[PID Feedback] (FDB)
[AI4] (AI4C)
[Speed Ref AI4 Config.] (MSR4)
[Torque Ref AI4 Config.] (MTR4)
[AI4 configuration] (AI4)</t>
        </is>
      </c>
    </row>
    <row customFormat="1" r="848" s="60">
      <c r="A848" s="64" t="inlineStr">
        <is>
          <t>CRL5</t>
        </is>
      </c>
      <c r="B848" s="65" t="inlineStr">
        <is>
          <t>AI5 current scaling parameter of 0%</t>
        </is>
      </c>
      <c r="C848" s="65" t="inlineStr">
        <is>
          <t>16#1154 = 4436</t>
        </is>
      </c>
      <c r="D848" s="65" t="inlineStr">
        <is>
          <t>16#200E/25</t>
        </is>
      </c>
      <c r="E848" s="65" t="inlineStr">
        <is>
          <t>16#77/01/25 = 119/01/37</t>
        </is>
      </c>
      <c r="F848" s="66" t="n"/>
      <c r="G848" s="65" t="inlineStr">
        <is>
          <t>Configuration and settings</t>
        </is>
      </c>
      <c r="H848" s="65" t="inlineStr">
        <is>
          <t>R/W</t>
        </is>
      </c>
      <c r="I848" s="65" t="inlineStr">
        <is>
          <t>UINT (Unsigned16)</t>
        </is>
      </c>
      <c r="J848" s="65" t="inlineStr">
        <is>
          <t>0.1 mA</t>
        </is>
      </c>
      <c r="K848" s="65" t="inlineStr">
        <is>
          <t>0.0 mA</t>
        </is>
      </c>
      <c r="L848" s="65" t="inlineStr">
        <is>
          <t>0.0 mA ... 20.0 mA</t>
        </is>
      </c>
      <c r="M848" s="65" t="inlineStr">
        <is>
          <t>[AI5 Min. Value] (CRL5)</t>
        </is>
      </c>
      <c r="N848" s="69" t="inlineStr">
        <is>
          <t>[PID Feedback] (FDB)
[PID Feedback] (FDB)
[AI5] (AI5C)
[Speed Ref AI5 Config.] (MSR5)
[Torque Ref AI5 Config.] (MTR5)
[AI5 configuration] (AI5)</t>
        </is>
      </c>
    </row>
    <row customFormat="1" r="849" s="60">
      <c r="A849" s="64" t="inlineStr">
        <is>
          <t>CRP9</t>
        </is>
      </c>
      <c r="B849" s="65" t="inlineStr">
        <is>
          <t>Cmd &amp; ref channel</t>
        </is>
      </c>
      <c r="C849" s="65" t="inlineStr">
        <is>
          <t>16#1C83 = 7299</t>
        </is>
      </c>
      <c r="D849" s="65" t="inlineStr">
        <is>
          <t>16#202A/64</t>
        </is>
      </c>
      <c r="E849" s="65" t="inlineStr">
        <is>
          <t>16#85/01/64 = 133/01/100</t>
        </is>
      </c>
      <c r="F849" s="66" t="n"/>
      <c r="G849" s="65" t="inlineStr">
        <is>
          <t>History parameters</t>
        </is>
      </c>
      <c r="H849" s="65" t="inlineStr">
        <is>
          <t>R</t>
        </is>
      </c>
      <c r="I849" s="67" t="inlineStr">
        <is>
          <t>WORD (BitString16)</t>
        </is>
      </c>
      <c r="J849" s="65" t="inlineStr">
        <is>
          <t>-</t>
        </is>
      </c>
      <c r="K849" s="66" t="n"/>
      <c r="L849" s="66" t="n"/>
      <c r="M849" s="66" t="n"/>
      <c r="N849" s="68" t="n"/>
    </row>
    <row customFormat="1" r="850" s="60">
      <c r="A850" s="64" t="inlineStr">
        <is>
          <t>CRPA</t>
        </is>
      </c>
      <c r="B850" s="65" t="inlineStr">
        <is>
          <t>Cmd &amp; ref channel</t>
        </is>
      </c>
      <c r="C850" s="65" t="inlineStr">
        <is>
          <t>16#1E0A = 7690</t>
        </is>
      </c>
      <c r="D850" s="65" t="inlineStr">
        <is>
          <t>16#202E/5B</t>
        </is>
      </c>
      <c r="E850" s="65" t="inlineStr">
        <is>
          <t>16#87/01/5B = 135/01/91</t>
        </is>
      </c>
      <c r="F850" s="66" t="n"/>
      <c r="G850" s="65" t="inlineStr">
        <is>
          <t>History parameters</t>
        </is>
      </c>
      <c r="H850" s="65" t="inlineStr">
        <is>
          <t>R</t>
        </is>
      </c>
      <c r="I850" s="67" t="inlineStr">
        <is>
          <t>WORD (BitString16)</t>
        </is>
      </c>
      <c r="J850" s="65" t="inlineStr">
        <is>
          <t>-</t>
        </is>
      </c>
      <c r="K850" s="66" t="n"/>
      <c r="L850" s="66" t="n"/>
      <c r="M850" s="66" t="n"/>
      <c r="N850" s="68" t="n"/>
    </row>
    <row customFormat="1" r="851" s="60">
      <c r="A851" s="64" t="inlineStr">
        <is>
          <t>CRPB</t>
        </is>
      </c>
      <c r="B851" s="65" t="inlineStr">
        <is>
          <t>Cmd &amp; ref channel</t>
        </is>
      </c>
      <c r="C851" s="65" t="inlineStr">
        <is>
          <t>16#1E0B = 7691</t>
        </is>
      </c>
      <c r="D851" s="65" t="inlineStr">
        <is>
          <t>16#202E/5C</t>
        </is>
      </c>
      <c r="E851" s="65" t="inlineStr">
        <is>
          <t>16#87/01/5C = 135/01/92</t>
        </is>
      </c>
      <c r="F851" s="66" t="n"/>
      <c r="G851" s="65" t="inlineStr">
        <is>
          <t>History parameters</t>
        </is>
      </c>
      <c r="H851" s="65" t="inlineStr">
        <is>
          <t>R</t>
        </is>
      </c>
      <c r="I851" s="67" t="inlineStr">
        <is>
          <t>WORD (BitString16)</t>
        </is>
      </c>
      <c r="J851" s="65" t="inlineStr">
        <is>
          <t>-</t>
        </is>
      </c>
      <c r="K851" s="66" t="n"/>
      <c r="L851" s="66" t="n"/>
      <c r="M851" s="66" t="n"/>
      <c r="N851" s="68" t="n"/>
    </row>
    <row customFormat="1" r="852" s="60">
      <c r="A852" s="64" t="inlineStr">
        <is>
          <t>CRPC</t>
        </is>
      </c>
      <c r="B852" s="65" t="inlineStr">
        <is>
          <t>Cmd &amp; ref channel</t>
        </is>
      </c>
      <c r="C852" s="65" t="inlineStr">
        <is>
          <t>16#1E0C = 7692</t>
        </is>
      </c>
      <c r="D852" s="65" t="inlineStr">
        <is>
          <t>16#202E/5D</t>
        </is>
      </c>
      <c r="E852" s="65" t="inlineStr">
        <is>
          <t>16#87/01/5D = 135/01/93</t>
        </is>
      </c>
      <c r="F852" s="66" t="n"/>
      <c r="G852" s="65" t="inlineStr">
        <is>
          <t>History parameters</t>
        </is>
      </c>
      <c r="H852" s="65" t="inlineStr">
        <is>
          <t>R</t>
        </is>
      </c>
      <c r="I852" s="67" t="inlineStr">
        <is>
          <t>WORD (BitString16)</t>
        </is>
      </c>
      <c r="J852" s="65" t="inlineStr">
        <is>
          <t>-</t>
        </is>
      </c>
      <c r="K852" s="66" t="n"/>
      <c r="L852" s="66" t="n"/>
      <c r="M852" s="66" t="n"/>
      <c r="N852" s="68" t="n"/>
    </row>
    <row customFormat="1" r="853" s="60">
      <c r="A853" s="64" t="inlineStr">
        <is>
          <t>CRPD</t>
        </is>
      </c>
      <c r="B853" s="65" t="inlineStr">
        <is>
          <t>Cmd &amp; ref channel</t>
        </is>
      </c>
      <c r="C853" s="65" t="inlineStr">
        <is>
          <t>16#1E0D = 7693</t>
        </is>
      </c>
      <c r="D853" s="65" t="inlineStr">
        <is>
          <t>16#202E/5E</t>
        </is>
      </c>
      <c r="E853" s="65" t="inlineStr">
        <is>
          <t>16#87/01/5E = 135/01/94</t>
        </is>
      </c>
      <c r="F853" s="66" t="n"/>
      <c r="G853" s="65" t="inlineStr">
        <is>
          <t>History parameters</t>
        </is>
      </c>
      <c r="H853" s="65" t="inlineStr">
        <is>
          <t>R</t>
        </is>
      </c>
      <c r="I853" s="67" t="inlineStr">
        <is>
          <t>WORD (BitString16)</t>
        </is>
      </c>
      <c r="J853" s="65" t="inlineStr">
        <is>
          <t>-</t>
        </is>
      </c>
      <c r="K853" s="66" t="n"/>
      <c r="L853" s="66" t="n"/>
      <c r="M853" s="66" t="n"/>
      <c r="N853" s="68" t="n"/>
    </row>
    <row customFormat="1" r="854" s="60">
      <c r="A854" s="64" t="inlineStr">
        <is>
          <t>CRPE</t>
        </is>
      </c>
      <c r="B854" s="65" t="inlineStr">
        <is>
          <t>Cmd &amp; ref channel</t>
        </is>
      </c>
      <c r="C854" s="65" t="inlineStr">
        <is>
          <t>16#1E0E = 7694</t>
        </is>
      </c>
      <c r="D854" s="65" t="inlineStr">
        <is>
          <t>16#202E/5F</t>
        </is>
      </c>
      <c r="E854" s="65" t="inlineStr">
        <is>
          <t>16#87/01/5F = 135/01/95</t>
        </is>
      </c>
      <c r="F854" s="66" t="n"/>
      <c r="G854" s="65" t="inlineStr">
        <is>
          <t>History parameters</t>
        </is>
      </c>
      <c r="H854" s="65" t="inlineStr">
        <is>
          <t>R</t>
        </is>
      </c>
      <c r="I854" s="67" t="inlineStr">
        <is>
          <t>WORD (BitString16)</t>
        </is>
      </c>
      <c r="J854" s="65" t="inlineStr">
        <is>
          <t>-</t>
        </is>
      </c>
      <c r="K854" s="66" t="n"/>
      <c r="L854" s="66" t="n"/>
      <c r="M854" s="66" t="n"/>
      <c r="N854" s="68" t="n"/>
    </row>
    <row customFormat="1" r="855" s="60">
      <c r="A855" s="64" t="inlineStr">
        <is>
          <t>CRPF</t>
        </is>
      </c>
      <c r="B855" s="65" t="inlineStr">
        <is>
          <t>Cmd &amp; ref channel</t>
        </is>
      </c>
      <c r="C855" s="65" t="inlineStr">
        <is>
          <t>16#1E0F = 7695</t>
        </is>
      </c>
      <c r="D855" s="65" t="inlineStr">
        <is>
          <t>16#202E/60</t>
        </is>
      </c>
      <c r="E855" s="65" t="inlineStr">
        <is>
          <t>16#87/01/60 = 135/01/96</t>
        </is>
      </c>
      <c r="F855" s="66" t="n"/>
      <c r="G855" s="65" t="inlineStr">
        <is>
          <t>History parameters</t>
        </is>
      </c>
      <c r="H855" s="65" t="inlineStr">
        <is>
          <t>R</t>
        </is>
      </c>
      <c r="I855" s="67" t="inlineStr">
        <is>
          <t>WORD (BitString16)</t>
        </is>
      </c>
      <c r="J855" s="65" t="inlineStr">
        <is>
          <t>-</t>
        </is>
      </c>
      <c r="K855" s="66" t="n"/>
      <c r="L855" s="66" t="n"/>
      <c r="M855" s="66" t="n"/>
      <c r="N855" s="68" t="n"/>
    </row>
    <row customFormat="1" r="856" s="60">
      <c r="A856" s="64" t="inlineStr">
        <is>
          <t>CTDL</t>
        </is>
      </c>
      <c r="B856" s="65" t="inlineStr">
        <is>
          <t xml:space="preserve">Low Current Threshold </t>
        </is>
      </c>
      <c r="C856" s="65" t="inlineStr">
        <is>
          <t>16#2B02 = 11010</t>
        </is>
      </c>
      <c r="D856" s="65" t="inlineStr">
        <is>
          <t>16#2050/B</t>
        </is>
      </c>
      <c r="E856" s="65" t="inlineStr">
        <is>
          <t>16#98/01/0B = 152/01/11</t>
        </is>
      </c>
      <c r="F856" s="66" t="n"/>
      <c r="G856" s="65" t="inlineStr">
        <is>
          <t>Configuration and settings</t>
        </is>
      </c>
      <c r="H856" s="65" t="inlineStr">
        <is>
          <t>R/W</t>
        </is>
      </c>
      <c r="I856" s="65" t="inlineStr">
        <is>
          <t>UINT (Unsigned16)</t>
        </is>
      </c>
      <c r="J856" s="65" t="inlineStr">
        <is>
          <t>Refer to programming manual</t>
        </is>
      </c>
      <c r="K856" s="65" t="inlineStr">
        <is>
          <t>0</t>
        </is>
      </c>
      <c r="L856" s="65" t="inlineStr">
        <is>
          <t>0 ... 65535</t>
        </is>
      </c>
      <c r="M856" s="65" t="inlineStr">
        <is>
          <t>[Low I Threshold] (CTDL)</t>
        </is>
      </c>
      <c r="N856" s="69" t="inlineStr">
        <is>
          <t>[Threshold reached] (THRE)
[Settings] (SET)</t>
        </is>
      </c>
    </row>
    <row customFormat="1" r="857" s="60">
      <c r="A857" s="64" t="inlineStr">
        <is>
          <t>CVHS</t>
        </is>
      </c>
      <c r="B857" s="65" t="inlineStr">
        <is>
          <t>Speed level from which check-valve ramp is used</t>
        </is>
      </c>
      <c r="C857" s="65" t="inlineStr">
        <is>
          <t>16#2352 = 9042</t>
        </is>
      </c>
      <c r="D857" s="65" t="inlineStr">
        <is>
          <t>16#203C/2B</t>
        </is>
      </c>
      <c r="E857" s="65" t="inlineStr">
        <is>
          <t>16#8E/01/2B = 142/01/43</t>
        </is>
      </c>
      <c r="F857" s="66" t="n"/>
      <c r="G857" s="65" t="inlineStr">
        <is>
          <t>Configuration and settings</t>
        </is>
      </c>
      <c r="H857" s="65" t="inlineStr">
        <is>
          <t>R/W</t>
        </is>
      </c>
      <c r="I857" s="65" t="inlineStr">
        <is>
          <t>UINT (Unsigned16)</t>
        </is>
      </c>
      <c r="J857" s="65" t="inlineStr">
        <is>
          <t>0.1 Hz</t>
        </is>
      </c>
      <c r="K857" s="65" t="inlineStr">
        <is>
          <t>0.0 Hz</t>
        </is>
      </c>
      <c r="L857" s="65" t="inlineStr">
        <is>
          <t>0.0 Hz ... 599.0 Hz</t>
        </is>
      </c>
      <c r="M857" s="65" t="inlineStr">
        <is>
          <t>[Check Valve Spd 2] (CVHS)</t>
        </is>
      </c>
      <c r="N857" s="69" t="inlineStr">
        <is>
          <t>[Pump start stop] (PST)
[Settings] (SET)</t>
        </is>
      </c>
    </row>
    <row customFormat="1" r="858" s="60">
      <c r="A858" s="64" t="inlineStr">
        <is>
          <t>CVLS</t>
        </is>
      </c>
      <c r="B858" s="65" t="inlineStr">
        <is>
          <t>Speed Level up to which check-valve ramp is used</t>
        </is>
      </c>
      <c r="C858" s="65" t="inlineStr">
        <is>
          <t>16#2353 = 9043</t>
        </is>
      </c>
      <c r="D858" s="65" t="inlineStr">
        <is>
          <t>16#203C/2C</t>
        </is>
      </c>
      <c r="E858" s="65" t="inlineStr">
        <is>
          <t>16#8E/01/2C = 142/01/44</t>
        </is>
      </c>
      <c r="F858" s="66" t="n"/>
      <c r="G858" s="65" t="inlineStr">
        <is>
          <t>Configuration and settings</t>
        </is>
      </c>
      <c r="H858" s="65" t="inlineStr">
        <is>
          <t>R/W</t>
        </is>
      </c>
      <c r="I858" s="65" t="inlineStr">
        <is>
          <t>UINT (Unsigned16)</t>
        </is>
      </c>
      <c r="J858" s="65" t="inlineStr">
        <is>
          <t>0.1 Hz</t>
        </is>
      </c>
      <c r="K858" s="65" t="inlineStr">
        <is>
          <t>0.0 Hz</t>
        </is>
      </c>
      <c r="L858" s="65" t="inlineStr">
        <is>
          <t>0.0 Hz ... 599.0 Hz</t>
        </is>
      </c>
      <c r="M858" s="65" t="inlineStr">
        <is>
          <t>[Check Valve Spd 1] (CVLS)</t>
        </is>
      </c>
      <c r="N858" s="69" t="inlineStr">
        <is>
          <t>[Pump start stop] (PST)
[Settings] (SET)</t>
        </is>
      </c>
    </row>
    <row customFormat="1" r="859" s="60">
      <c r="A859" s="64" t="inlineStr">
        <is>
          <t>D11D</t>
        </is>
      </c>
      <c r="B859" s="65" t="inlineStr">
        <is>
          <t>DQ11 activation delay</t>
        </is>
      </c>
      <c r="C859" s="65" t="inlineStr">
        <is>
          <t>16#10BB = 4283</t>
        </is>
      </c>
      <c r="D859" s="65" t="inlineStr">
        <is>
          <t>16#200C/54</t>
        </is>
      </c>
      <c r="E859" s="65" t="inlineStr">
        <is>
          <t>16#76/01/54 = 118/01/84</t>
        </is>
      </c>
      <c r="F859" s="66" t="n"/>
      <c r="G859" s="65" t="inlineStr">
        <is>
          <t>Configuration and settings</t>
        </is>
      </c>
      <c r="H859" s="65" t="inlineStr">
        <is>
          <t>R/W</t>
        </is>
      </c>
      <c r="I859" s="65" t="inlineStr">
        <is>
          <t>UINT (Unsigned16)</t>
        </is>
      </c>
      <c r="J859" s="65" t="inlineStr">
        <is>
          <t>1 ms</t>
        </is>
      </c>
      <c r="K859" s="65" t="inlineStr">
        <is>
          <t>0 ms</t>
        </is>
      </c>
      <c r="L859" s="65" t="inlineStr">
        <is>
          <t>0 ms ... 60000 ms</t>
        </is>
      </c>
      <c r="M859" s="65" t="inlineStr">
        <is>
          <t>[DQ11 actv delay] (D11D)</t>
        </is>
      </c>
      <c r="N859" s="69" t="inlineStr">
        <is>
          <t>[DQ11 Configuration] (DO11)</t>
        </is>
      </c>
    </row>
    <row customFormat="1" r="860" s="60">
      <c r="A860" s="64" t="inlineStr">
        <is>
          <t>D11H</t>
        </is>
      </c>
      <c r="B860" s="65" t="inlineStr">
        <is>
          <t>DQ11 holding delay</t>
        </is>
      </c>
      <c r="C860" s="65" t="inlineStr">
        <is>
          <t>16#10B1 = 4273</t>
        </is>
      </c>
      <c r="D860" s="65" t="inlineStr">
        <is>
          <t>16#200C/4A</t>
        </is>
      </c>
      <c r="E860" s="65" t="inlineStr">
        <is>
          <t>16#76/01/4A = 118/01/74</t>
        </is>
      </c>
      <c r="F860" s="66" t="n"/>
      <c r="G860" s="65" t="inlineStr">
        <is>
          <t>Configuration and settings</t>
        </is>
      </c>
      <c r="H860" s="65" t="inlineStr">
        <is>
          <t>R/W</t>
        </is>
      </c>
      <c r="I860" s="65" t="inlineStr">
        <is>
          <t>UINT (Unsigned16)</t>
        </is>
      </c>
      <c r="J860" s="65" t="inlineStr">
        <is>
          <t>1 ms</t>
        </is>
      </c>
      <c r="K860" s="65" t="inlineStr">
        <is>
          <t>0 ms</t>
        </is>
      </c>
      <c r="L860" s="65" t="inlineStr">
        <is>
          <t>0 ms ... 9999 ms</t>
        </is>
      </c>
      <c r="M860" s="65" t="inlineStr">
        <is>
          <t>[DQ11 hold delay] (D11H)</t>
        </is>
      </c>
      <c r="N860" s="69" t="inlineStr">
        <is>
          <t>[DQ11 Configuration] (DO11)</t>
        </is>
      </c>
    </row>
    <row customFormat="1" r="861" s="60">
      <c r="A861" s="64" t="inlineStr">
        <is>
          <t>D11S</t>
        </is>
      </c>
      <c r="B861" s="65" t="inlineStr">
        <is>
          <t>DQ11 status (output active level)</t>
        </is>
      </c>
      <c r="C861" s="65" t="inlineStr">
        <is>
          <t>16#10A7 = 4263</t>
        </is>
      </c>
      <c r="D861" s="65" t="inlineStr">
        <is>
          <t>16#200C/40</t>
        </is>
      </c>
      <c r="E861" s="65" t="inlineStr">
        <is>
          <t>16#76/01/40 = 118/01/64</t>
        </is>
      </c>
      <c r="F861" s="67" t="inlineStr">
        <is>
          <t>NPL</t>
        </is>
      </c>
      <c r="G861" s="65" t="inlineStr">
        <is>
          <t>Configuration and settings</t>
        </is>
      </c>
      <c r="H861" s="65" t="inlineStr">
        <is>
          <t>R/WS</t>
        </is>
      </c>
      <c r="I861" s="65" t="inlineStr">
        <is>
          <t>WORD (Enumeration)</t>
        </is>
      </c>
      <c r="J861" s="65" t="inlineStr">
        <is>
          <t>-</t>
        </is>
      </c>
      <c r="K861" s="65" t="inlineStr">
        <is>
          <t>[1] POS</t>
        </is>
      </c>
      <c r="L861" s="66" t="n"/>
      <c r="M861" s="65" t="inlineStr">
        <is>
          <t>[DQ11 status] (D11S)</t>
        </is>
      </c>
      <c r="N861" s="69" t="inlineStr">
        <is>
          <t>[DQ11 Configuration] (DO11)</t>
        </is>
      </c>
    </row>
    <row customFormat="1" r="862" s="60">
      <c r="A862" s="64" t="inlineStr">
        <is>
          <t>D12D</t>
        </is>
      </c>
      <c r="B862" s="65" t="inlineStr">
        <is>
          <t>DQ12 activation delay</t>
        </is>
      </c>
      <c r="C862" s="65" t="inlineStr">
        <is>
          <t>16#10BC = 4284</t>
        </is>
      </c>
      <c r="D862" s="65" t="inlineStr">
        <is>
          <t>16#200C/55</t>
        </is>
      </c>
      <c r="E862" s="65" t="inlineStr">
        <is>
          <t>16#76/01/55 = 118/01/85</t>
        </is>
      </c>
      <c r="F862" s="66" t="n"/>
      <c r="G862" s="65" t="inlineStr">
        <is>
          <t>Configuration and settings</t>
        </is>
      </c>
      <c r="H862" s="65" t="inlineStr">
        <is>
          <t>R/W</t>
        </is>
      </c>
      <c r="I862" s="65" t="inlineStr">
        <is>
          <t>UINT (Unsigned16)</t>
        </is>
      </c>
      <c r="J862" s="65" t="inlineStr">
        <is>
          <t>1 ms</t>
        </is>
      </c>
      <c r="K862" s="65" t="inlineStr">
        <is>
          <t>0 ms</t>
        </is>
      </c>
      <c r="L862" s="65" t="inlineStr">
        <is>
          <t>0 ms ... 60000 ms</t>
        </is>
      </c>
      <c r="M862" s="65" t="inlineStr">
        <is>
          <t>[DQ12 actv delay] (D12D)</t>
        </is>
      </c>
      <c r="N862" s="69" t="inlineStr">
        <is>
          <t>[DQ12 Configuration] (DO12)</t>
        </is>
      </c>
    </row>
    <row customFormat="1" r="863" s="60">
      <c r="A863" s="64" t="inlineStr">
        <is>
          <t>D12H</t>
        </is>
      </c>
      <c r="B863" s="65" t="inlineStr">
        <is>
          <t>DQ12 holding delay</t>
        </is>
      </c>
      <c r="C863" s="65" t="inlineStr">
        <is>
          <t>16#10B2 = 4274</t>
        </is>
      </c>
      <c r="D863" s="65" t="inlineStr">
        <is>
          <t>16#200C/4B</t>
        </is>
      </c>
      <c r="E863" s="65" t="inlineStr">
        <is>
          <t>16#76/01/4B = 118/01/75</t>
        </is>
      </c>
      <c r="F863" s="66" t="n"/>
      <c r="G863" s="65" t="inlineStr">
        <is>
          <t>Configuration and settings</t>
        </is>
      </c>
      <c r="H863" s="65" t="inlineStr">
        <is>
          <t>R/W</t>
        </is>
      </c>
      <c r="I863" s="65" t="inlineStr">
        <is>
          <t>UINT (Unsigned16)</t>
        </is>
      </c>
      <c r="J863" s="65" t="inlineStr">
        <is>
          <t>1 ms</t>
        </is>
      </c>
      <c r="K863" s="65" t="inlineStr">
        <is>
          <t>0 ms</t>
        </is>
      </c>
      <c r="L863" s="65" t="inlineStr">
        <is>
          <t>0 ms ... 9999 ms</t>
        </is>
      </c>
      <c r="M863" s="65" t="inlineStr">
        <is>
          <t>[DQ12 hold delay] (D12H)</t>
        </is>
      </c>
      <c r="N863" s="69" t="inlineStr">
        <is>
          <t>[DQ12 Configuration] (DO12)</t>
        </is>
      </c>
    </row>
    <row customFormat="1" r="864" s="60">
      <c r="A864" s="64" t="inlineStr">
        <is>
          <t>D12S</t>
        </is>
      </c>
      <c r="B864" s="65" t="inlineStr">
        <is>
          <t>DQ12 status (output active level)</t>
        </is>
      </c>
      <c r="C864" s="65" t="inlineStr">
        <is>
          <t>16#10A8 = 4264</t>
        </is>
      </c>
      <c r="D864" s="65" t="inlineStr">
        <is>
          <t>16#200C/41</t>
        </is>
      </c>
      <c r="E864" s="65" t="inlineStr">
        <is>
          <t>16#76/01/41 = 118/01/65</t>
        </is>
      </c>
      <c r="F864" s="67" t="inlineStr">
        <is>
          <t>NPL</t>
        </is>
      </c>
      <c r="G864" s="65" t="inlineStr">
        <is>
          <t>Configuration and settings</t>
        </is>
      </c>
      <c r="H864" s="65" t="inlineStr">
        <is>
          <t>R/WS</t>
        </is>
      </c>
      <c r="I864" s="65" t="inlineStr">
        <is>
          <t>WORD (Enumeration)</t>
        </is>
      </c>
      <c r="J864" s="65" t="inlineStr">
        <is>
          <t>-</t>
        </is>
      </c>
      <c r="K864" s="65" t="inlineStr">
        <is>
          <t>[1] POS</t>
        </is>
      </c>
      <c r="L864" s="66" t="n"/>
      <c r="M864" s="65" t="inlineStr">
        <is>
          <t>[DQ12 status] (D12S)</t>
        </is>
      </c>
      <c r="N864" s="69" t="inlineStr">
        <is>
          <t>[DQ12 Configuration] (DO12)</t>
        </is>
      </c>
    </row>
    <row customFormat="1" r="865" s="60">
      <c r="A865" s="64" t="inlineStr">
        <is>
          <t>DECS</t>
        </is>
      </c>
      <c r="B865" s="65" t="inlineStr">
        <is>
          <t>Deceleration on Stop</t>
        </is>
      </c>
      <c r="C865" s="65" t="inlineStr">
        <is>
          <t>16#2354 = 9044</t>
        </is>
      </c>
      <c r="D865" s="65" t="inlineStr">
        <is>
          <t>16#203C/2D</t>
        </is>
      </c>
      <c r="E865" s="65" t="inlineStr">
        <is>
          <t>16#8E/01/2D = 142/01/45</t>
        </is>
      </c>
      <c r="F865" s="66" t="n"/>
      <c r="G865" s="65" t="inlineStr">
        <is>
          <t>Configuration and settings</t>
        </is>
      </c>
      <c r="H865" s="65" t="inlineStr">
        <is>
          <t>R/W</t>
        </is>
      </c>
      <c r="I865" s="65" t="inlineStr">
        <is>
          <t>UINT (Unsigned16)</t>
        </is>
      </c>
      <c r="J865" s="65" t="inlineStr">
        <is>
          <t>Refer to programming manual</t>
        </is>
      </c>
      <c r="K865" s="65" t="inlineStr">
        <is>
          <t>0</t>
        </is>
      </c>
      <c r="L865" s="65" t="inlineStr">
        <is>
          <t>0 ... 9999</t>
        </is>
      </c>
      <c r="M865" s="65" t="inlineStr">
        <is>
          <t>[Final Dec. Ramp] (DECS)</t>
        </is>
      </c>
      <c r="N865" s="69" t="inlineStr">
        <is>
          <t>[Pump start stop] (PST)
[Settings] (SET)</t>
        </is>
      </c>
    </row>
    <row customFormat="1" r="866" s="60">
      <c r="A866" s="64" t="inlineStr">
        <is>
          <t>DECV</t>
        </is>
      </c>
      <c r="B866" s="65" t="inlineStr">
        <is>
          <t>Deceleration while check valve is closing (Smooth)</t>
        </is>
      </c>
      <c r="C866" s="65" t="inlineStr">
        <is>
          <t>16#2351 = 9041</t>
        </is>
      </c>
      <c r="D866" s="65" t="inlineStr">
        <is>
          <t>16#203C/2A</t>
        </is>
      </c>
      <c r="E866" s="65" t="inlineStr">
        <is>
          <t>16#8E/01/2A = 142/01/42</t>
        </is>
      </c>
      <c r="F866" s="66" t="n"/>
      <c r="G866" s="65" t="inlineStr">
        <is>
          <t>Configuration and settings</t>
        </is>
      </c>
      <c r="H866" s="65" t="inlineStr">
        <is>
          <t>R/W</t>
        </is>
      </c>
      <c r="I866" s="65" t="inlineStr">
        <is>
          <t>UINT (Unsigned16)</t>
        </is>
      </c>
      <c r="J866" s="65" t="inlineStr">
        <is>
          <t>Refer to programming manual</t>
        </is>
      </c>
      <c r="K866" s="65" t="inlineStr">
        <is>
          <t>0</t>
        </is>
      </c>
      <c r="L866" s="65" t="inlineStr">
        <is>
          <t>0 ... 9999</t>
        </is>
      </c>
      <c r="M866" s="65" t="inlineStr">
        <is>
          <t>[Dec. Check Valve] (DECV)</t>
        </is>
      </c>
      <c r="N866" s="69" t="inlineStr">
        <is>
          <t>[Pump start stop] (PST)
[Settings] (SET)</t>
        </is>
      </c>
    </row>
    <row customFormat="1" r="867" s="60">
      <c r="A867" s="64" t="inlineStr">
        <is>
          <t>DM0</t>
        </is>
      </c>
      <c r="B867" s="65" t="inlineStr">
        <is>
          <t>Hour and minute of actual fault</t>
        </is>
      </c>
      <c r="C867" s="65" t="inlineStr">
        <is>
          <t>16#1C8E = 7310</t>
        </is>
      </c>
      <c r="D867" s="65" t="inlineStr">
        <is>
          <t>16#202B/B</t>
        </is>
      </c>
      <c r="E867" s="65" t="inlineStr">
        <is>
          <t>16#85/01/6F = 133/01/111</t>
        </is>
      </c>
      <c r="F867" s="66" t="n"/>
      <c r="G867" s="65" t="inlineStr">
        <is>
          <t>History parameters</t>
        </is>
      </c>
      <c r="H867" s="65" t="inlineStr">
        <is>
          <t>R</t>
        </is>
      </c>
      <c r="I867" s="65" t="inlineStr">
        <is>
          <t>UINT (Unsigned16)</t>
        </is>
      </c>
      <c r="J867" s="65" t="inlineStr">
        <is>
          <t xml:space="preserve">1 </t>
        </is>
      </c>
      <c r="K867" s="66" t="n"/>
      <c r="L867" s="65" t="inlineStr">
        <is>
          <t xml:space="preserve">0  ... 65535 </t>
        </is>
      </c>
      <c r="M867" s="66" t="n"/>
      <c r="N867" s="68" t="n"/>
    </row>
    <row customFormat="1" r="868" s="60">
      <c r="A868" s="64" t="inlineStr">
        <is>
          <t>DM1</t>
        </is>
      </c>
      <c r="B868" s="65" t="inlineStr">
        <is>
          <t>Hour and minute of fault record x (1 is last)</t>
        </is>
      </c>
      <c r="C868" s="65" t="inlineStr">
        <is>
          <t>16#1C8F = 7311</t>
        </is>
      </c>
      <c r="D868" s="65" t="inlineStr">
        <is>
          <t>16#202B/C</t>
        </is>
      </c>
      <c r="E868" s="65" t="inlineStr">
        <is>
          <t>16#85/01/70 = 133/01/112</t>
        </is>
      </c>
      <c r="F868" s="66" t="n"/>
      <c r="G868" s="65" t="inlineStr">
        <is>
          <t>History parameters</t>
        </is>
      </c>
      <c r="H868" s="65" t="inlineStr">
        <is>
          <t>R</t>
        </is>
      </c>
      <c r="I868" s="65" t="inlineStr">
        <is>
          <t>UINT (Unsigned16)</t>
        </is>
      </c>
      <c r="J868" s="65" t="inlineStr">
        <is>
          <t xml:space="preserve">1 </t>
        </is>
      </c>
      <c r="K868" s="66" t="n"/>
      <c r="L868" s="65" t="inlineStr">
        <is>
          <t xml:space="preserve">0  ... 65535 </t>
        </is>
      </c>
      <c r="M868" s="66" t="n"/>
      <c r="N868" s="68" t="n"/>
    </row>
    <row customFormat="1" r="869" s="60">
      <c r="A869" s="64" t="inlineStr">
        <is>
          <t>DM2</t>
        </is>
      </c>
      <c r="B869" s="65" t="inlineStr">
        <is>
          <t>Hour and minute of fault record x (1 is last)</t>
        </is>
      </c>
      <c r="C869" s="65" t="inlineStr">
        <is>
          <t>16#1C90 = 7312</t>
        </is>
      </c>
      <c r="D869" s="65" t="inlineStr">
        <is>
          <t>16#202B/D</t>
        </is>
      </c>
      <c r="E869" s="65" t="inlineStr">
        <is>
          <t>16#85/01/71 = 133/01/113</t>
        </is>
      </c>
      <c r="F869" s="66" t="n"/>
      <c r="G869" s="65" t="inlineStr">
        <is>
          <t>History parameters</t>
        </is>
      </c>
      <c r="H869" s="65" t="inlineStr">
        <is>
          <t>R</t>
        </is>
      </c>
      <c r="I869" s="65" t="inlineStr">
        <is>
          <t>UINT (Unsigned16)</t>
        </is>
      </c>
      <c r="J869" s="65" t="inlineStr">
        <is>
          <t xml:space="preserve">1 </t>
        </is>
      </c>
      <c r="K869" s="66" t="n"/>
      <c r="L869" s="65" t="inlineStr">
        <is>
          <t xml:space="preserve">0  ... 65535 </t>
        </is>
      </c>
      <c r="M869" s="66" t="n"/>
      <c r="N869" s="68" t="n"/>
    </row>
    <row customFormat="1" r="870" s="60">
      <c r="A870" s="64" t="inlineStr">
        <is>
          <t>DM3</t>
        </is>
      </c>
      <c r="B870" s="65" t="inlineStr">
        <is>
          <t>Hour and minute of fault record x (1 is last)</t>
        </is>
      </c>
      <c r="C870" s="65" t="inlineStr">
        <is>
          <t>16#1C91 = 7313</t>
        </is>
      </c>
      <c r="D870" s="65" t="inlineStr">
        <is>
          <t>16#202B/E</t>
        </is>
      </c>
      <c r="E870" s="65" t="inlineStr">
        <is>
          <t>16#85/01/72 = 133/01/114</t>
        </is>
      </c>
      <c r="F870" s="66" t="n"/>
      <c r="G870" s="65" t="inlineStr">
        <is>
          <t>History parameters</t>
        </is>
      </c>
      <c r="H870" s="65" t="inlineStr">
        <is>
          <t>R</t>
        </is>
      </c>
      <c r="I870" s="65" t="inlineStr">
        <is>
          <t>UINT (Unsigned16)</t>
        </is>
      </c>
      <c r="J870" s="65" t="inlineStr">
        <is>
          <t xml:space="preserve">1 </t>
        </is>
      </c>
      <c r="K870" s="66" t="n"/>
      <c r="L870" s="65" t="inlineStr">
        <is>
          <t xml:space="preserve">0  ... 65535 </t>
        </is>
      </c>
      <c r="M870" s="66" t="n"/>
      <c r="N870" s="68" t="n"/>
    </row>
    <row customFormat="1" r="871" s="60">
      <c r="A871" s="64" t="inlineStr">
        <is>
          <t>DM4</t>
        </is>
      </c>
      <c r="B871" s="65" t="inlineStr">
        <is>
          <t>Hour and minute of fault record x (1 is last)</t>
        </is>
      </c>
      <c r="C871" s="65" t="inlineStr">
        <is>
          <t>16#1C92 = 7314</t>
        </is>
      </c>
      <c r="D871" s="65" t="inlineStr">
        <is>
          <t>16#202B/F</t>
        </is>
      </c>
      <c r="E871" s="65" t="inlineStr">
        <is>
          <t>16#85/01/73 = 133/01/115</t>
        </is>
      </c>
      <c r="F871" s="66" t="n"/>
      <c r="G871" s="65" t="inlineStr">
        <is>
          <t>History parameters</t>
        </is>
      </c>
      <c r="H871" s="65" t="inlineStr">
        <is>
          <t>R</t>
        </is>
      </c>
      <c r="I871" s="65" t="inlineStr">
        <is>
          <t>UINT (Unsigned16)</t>
        </is>
      </c>
      <c r="J871" s="65" t="inlineStr">
        <is>
          <t xml:space="preserve">1 </t>
        </is>
      </c>
      <c r="K871" s="66" t="n"/>
      <c r="L871" s="65" t="inlineStr">
        <is>
          <t xml:space="preserve">0  ... 65535 </t>
        </is>
      </c>
      <c r="M871" s="66" t="n"/>
      <c r="N871" s="68" t="n"/>
    </row>
    <row customFormat="1" r="872" s="60">
      <c r="A872" s="64" t="inlineStr">
        <is>
          <t>DM5</t>
        </is>
      </c>
      <c r="B872" s="65" t="inlineStr">
        <is>
          <t>Hour and minute of fault record x (1 is last)</t>
        </is>
      </c>
      <c r="C872" s="65" t="inlineStr">
        <is>
          <t>16#1C93 = 7315</t>
        </is>
      </c>
      <c r="D872" s="65" t="inlineStr">
        <is>
          <t>16#202B/10</t>
        </is>
      </c>
      <c r="E872" s="65" t="inlineStr">
        <is>
          <t>16#85/01/74 = 133/01/116</t>
        </is>
      </c>
      <c r="F872" s="66" t="n"/>
      <c r="G872" s="65" t="inlineStr">
        <is>
          <t>History parameters</t>
        </is>
      </c>
      <c r="H872" s="65" t="inlineStr">
        <is>
          <t>R</t>
        </is>
      </c>
      <c r="I872" s="65" t="inlineStr">
        <is>
          <t>UINT (Unsigned16)</t>
        </is>
      </c>
      <c r="J872" s="65" t="inlineStr">
        <is>
          <t xml:space="preserve">1 </t>
        </is>
      </c>
      <c r="K872" s="66" t="n"/>
      <c r="L872" s="65" t="inlineStr">
        <is>
          <t xml:space="preserve">0  ... 65535 </t>
        </is>
      </c>
      <c r="M872" s="66" t="n"/>
      <c r="N872" s="68" t="n"/>
    </row>
    <row customFormat="1" r="873" s="60">
      <c r="A873" s="64" t="inlineStr">
        <is>
          <t>DM6</t>
        </is>
      </c>
      <c r="B873" s="65" t="inlineStr">
        <is>
          <t>Hour and minute of fault record x (1 is last)</t>
        </is>
      </c>
      <c r="C873" s="65" t="inlineStr">
        <is>
          <t>16#1C94 = 7316</t>
        </is>
      </c>
      <c r="D873" s="65" t="inlineStr">
        <is>
          <t>16#202B/11</t>
        </is>
      </c>
      <c r="E873" s="65" t="inlineStr">
        <is>
          <t>16#85/01/75 = 133/01/117</t>
        </is>
      </c>
      <c r="F873" s="66" t="n"/>
      <c r="G873" s="65" t="inlineStr">
        <is>
          <t>History parameters</t>
        </is>
      </c>
      <c r="H873" s="65" t="inlineStr">
        <is>
          <t>R</t>
        </is>
      </c>
      <c r="I873" s="65" t="inlineStr">
        <is>
          <t>UINT (Unsigned16)</t>
        </is>
      </c>
      <c r="J873" s="65" t="inlineStr">
        <is>
          <t xml:space="preserve">1 </t>
        </is>
      </c>
      <c r="K873" s="66" t="n"/>
      <c r="L873" s="65" t="inlineStr">
        <is>
          <t xml:space="preserve">0  ... 65535 </t>
        </is>
      </c>
      <c r="M873" s="66" t="n"/>
      <c r="N873" s="68" t="n"/>
    </row>
    <row customFormat="1" r="874" s="60">
      <c r="A874" s="64" t="inlineStr">
        <is>
          <t>DM7</t>
        </is>
      </c>
      <c r="B874" s="65" t="inlineStr">
        <is>
          <t>Hour and minute of fault record x (1 is last)</t>
        </is>
      </c>
      <c r="C874" s="65" t="inlineStr">
        <is>
          <t>16#1C95 = 7317</t>
        </is>
      </c>
      <c r="D874" s="65" t="inlineStr">
        <is>
          <t>16#202B/12</t>
        </is>
      </c>
      <c r="E874" s="65" t="inlineStr">
        <is>
          <t>16#85/01/76 = 133/01/118</t>
        </is>
      </c>
      <c r="F874" s="66" t="n"/>
      <c r="G874" s="65" t="inlineStr">
        <is>
          <t>History parameters</t>
        </is>
      </c>
      <c r="H874" s="65" t="inlineStr">
        <is>
          <t>R</t>
        </is>
      </c>
      <c r="I874" s="65" t="inlineStr">
        <is>
          <t>UINT (Unsigned16)</t>
        </is>
      </c>
      <c r="J874" s="65" t="inlineStr">
        <is>
          <t xml:space="preserve">1 </t>
        </is>
      </c>
      <c r="K874" s="66" t="n"/>
      <c r="L874" s="65" t="inlineStr">
        <is>
          <t xml:space="preserve">0  ... 65535 </t>
        </is>
      </c>
      <c r="M874" s="66" t="n"/>
      <c r="N874" s="68" t="n"/>
    </row>
    <row customFormat="1" r="875" s="60">
      <c r="A875" s="64" t="inlineStr">
        <is>
          <t>DM8</t>
        </is>
      </c>
      <c r="B875" s="65" t="inlineStr">
        <is>
          <t>Hour and minute of fault record x (1 is last)</t>
        </is>
      </c>
      <c r="C875" s="65" t="inlineStr">
        <is>
          <t>16#1C96 = 7318</t>
        </is>
      </c>
      <c r="D875" s="65" t="inlineStr">
        <is>
          <t>16#202B/13</t>
        </is>
      </c>
      <c r="E875" s="65" t="inlineStr">
        <is>
          <t>16#85/01/77 = 133/01/119</t>
        </is>
      </c>
      <c r="F875" s="66" t="n"/>
      <c r="G875" s="65" t="inlineStr">
        <is>
          <t>History parameters</t>
        </is>
      </c>
      <c r="H875" s="65" t="inlineStr">
        <is>
          <t>R</t>
        </is>
      </c>
      <c r="I875" s="65" t="inlineStr">
        <is>
          <t>UINT (Unsigned16)</t>
        </is>
      </c>
      <c r="J875" s="65" t="inlineStr">
        <is>
          <t xml:space="preserve">1 </t>
        </is>
      </c>
      <c r="K875" s="66" t="n"/>
      <c r="L875" s="65" t="inlineStr">
        <is>
          <t xml:space="preserve">0  ... 65535 </t>
        </is>
      </c>
      <c r="M875" s="66" t="n"/>
      <c r="N875" s="68" t="n"/>
    </row>
    <row customFormat="1" r="876" s="60">
      <c r="A876" s="64" t="inlineStr">
        <is>
          <t>DM9</t>
        </is>
      </c>
      <c r="B876" s="65" t="inlineStr">
        <is>
          <t>Hour and minute of fault record x (1 is last)</t>
        </is>
      </c>
      <c r="C876" s="65" t="inlineStr">
        <is>
          <t>16#1C97 = 7319</t>
        </is>
      </c>
      <c r="D876" s="65" t="inlineStr">
        <is>
          <t>16#202B/14</t>
        </is>
      </c>
      <c r="E876" s="65" t="inlineStr">
        <is>
          <t>16#85/01/78 = 133/01/120</t>
        </is>
      </c>
      <c r="F876" s="66" t="n"/>
      <c r="G876" s="65" t="inlineStr">
        <is>
          <t>History parameters</t>
        </is>
      </c>
      <c r="H876" s="65" t="inlineStr">
        <is>
          <t>R</t>
        </is>
      </c>
      <c r="I876" s="65" t="inlineStr">
        <is>
          <t>UINT (Unsigned16)</t>
        </is>
      </c>
      <c r="J876" s="65" t="inlineStr">
        <is>
          <t xml:space="preserve">1 </t>
        </is>
      </c>
      <c r="K876" s="66" t="n"/>
      <c r="L876" s="65" t="inlineStr">
        <is>
          <t xml:space="preserve">0  ... 65535 </t>
        </is>
      </c>
      <c r="M876" s="66" t="n"/>
      <c r="N876" s="68" t="n"/>
    </row>
    <row customFormat="1" r="877" s="60">
      <c r="A877" s="64" t="inlineStr">
        <is>
          <t>DMA</t>
        </is>
      </c>
      <c r="B877" s="65" t="inlineStr">
        <is>
          <t>Hour and minute of fault record x (1 is last)</t>
        </is>
      </c>
      <c r="C877" s="65" t="inlineStr">
        <is>
          <t>16#1E1E = 7710</t>
        </is>
      </c>
      <c r="D877" s="65" t="inlineStr">
        <is>
          <t>16#202F/B</t>
        </is>
      </c>
      <c r="E877" s="65" t="inlineStr">
        <is>
          <t>16#87/01/6F = 135/01/111</t>
        </is>
      </c>
      <c r="F877" s="66" t="n"/>
      <c r="G877" s="65" t="inlineStr">
        <is>
          <t>History parameters</t>
        </is>
      </c>
      <c r="H877" s="65" t="inlineStr">
        <is>
          <t>R</t>
        </is>
      </c>
      <c r="I877" s="65" t="inlineStr">
        <is>
          <t>UINT (Unsigned16)</t>
        </is>
      </c>
      <c r="J877" s="65" t="inlineStr">
        <is>
          <t xml:space="preserve">1 </t>
        </is>
      </c>
      <c r="K877" s="66" t="n"/>
      <c r="L877" s="65" t="inlineStr">
        <is>
          <t xml:space="preserve">0  ... 65535 </t>
        </is>
      </c>
      <c r="M877" s="66" t="n"/>
      <c r="N877" s="68" t="n"/>
    </row>
    <row customFormat="1" r="878" s="60">
      <c r="A878" s="64" t="inlineStr">
        <is>
          <t>DMB</t>
        </is>
      </c>
      <c r="B878" s="65" t="inlineStr">
        <is>
          <t>Hour and minute of fault record x (1 is last)</t>
        </is>
      </c>
      <c r="C878" s="65" t="inlineStr">
        <is>
          <t>16#1E1F = 7711</t>
        </is>
      </c>
      <c r="D878" s="65" t="inlineStr">
        <is>
          <t>16#202F/C</t>
        </is>
      </c>
      <c r="E878" s="65" t="inlineStr">
        <is>
          <t>16#87/01/70 = 135/01/112</t>
        </is>
      </c>
      <c r="F878" s="66" t="n"/>
      <c r="G878" s="65" t="inlineStr">
        <is>
          <t>History parameters</t>
        </is>
      </c>
      <c r="H878" s="65" t="inlineStr">
        <is>
          <t>R</t>
        </is>
      </c>
      <c r="I878" s="65" t="inlineStr">
        <is>
          <t>UINT (Unsigned16)</t>
        </is>
      </c>
      <c r="J878" s="65" t="inlineStr">
        <is>
          <t xml:space="preserve">1 </t>
        </is>
      </c>
      <c r="K878" s="66" t="n"/>
      <c r="L878" s="65" t="inlineStr">
        <is>
          <t xml:space="preserve">0  ... 65535 </t>
        </is>
      </c>
      <c r="M878" s="66" t="n"/>
      <c r="N878" s="68" t="n"/>
    </row>
    <row customFormat="1" r="879" s="60">
      <c r="A879" s="64" t="inlineStr">
        <is>
          <t>DMC</t>
        </is>
      </c>
      <c r="B879" s="65" t="inlineStr">
        <is>
          <t>Hour and minute of fault record x (1 is last)</t>
        </is>
      </c>
      <c r="C879" s="65" t="inlineStr">
        <is>
          <t>16#1E20 = 7712</t>
        </is>
      </c>
      <c r="D879" s="65" t="inlineStr">
        <is>
          <t>16#202F/D</t>
        </is>
      </c>
      <c r="E879" s="65" t="inlineStr">
        <is>
          <t>16#87/01/71 = 135/01/113</t>
        </is>
      </c>
      <c r="F879" s="66" t="n"/>
      <c r="G879" s="65" t="inlineStr">
        <is>
          <t>History parameters</t>
        </is>
      </c>
      <c r="H879" s="65" t="inlineStr">
        <is>
          <t>R</t>
        </is>
      </c>
      <c r="I879" s="65" t="inlineStr">
        <is>
          <t>UINT (Unsigned16)</t>
        </is>
      </c>
      <c r="J879" s="65" t="inlineStr">
        <is>
          <t xml:space="preserve">1 </t>
        </is>
      </c>
      <c r="K879" s="66" t="n"/>
      <c r="L879" s="65" t="inlineStr">
        <is>
          <t xml:space="preserve">0  ... 65535 </t>
        </is>
      </c>
      <c r="M879" s="66" t="n"/>
      <c r="N879" s="68" t="n"/>
    </row>
    <row customFormat="1" r="880" s="60">
      <c r="A880" s="64" t="inlineStr">
        <is>
          <t>DMD</t>
        </is>
      </c>
      <c r="B880" s="65" t="inlineStr">
        <is>
          <t>Hour and minute of fault record x (1 is last)</t>
        </is>
      </c>
      <c r="C880" s="65" t="inlineStr">
        <is>
          <t>16#1E21 = 7713</t>
        </is>
      </c>
      <c r="D880" s="65" t="inlineStr">
        <is>
          <t>16#202F/E</t>
        </is>
      </c>
      <c r="E880" s="65" t="inlineStr">
        <is>
          <t>16#87/01/72 = 135/01/114</t>
        </is>
      </c>
      <c r="F880" s="66" t="n"/>
      <c r="G880" s="65" t="inlineStr">
        <is>
          <t>History parameters</t>
        </is>
      </c>
      <c r="H880" s="65" t="inlineStr">
        <is>
          <t>R</t>
        </is>
      </c>
      <c r="I880" s="65" t="inlineStr">
        <is>
          <t>UINT (Unsigned16)</t>
        </is>
      </c>
      <c r="J880" s="65" t="inlineStr">
        <is>
          <t xml:space="preserve">1 </t>
        </is>
      </c>
      <c r="K880" s="66" t="n"/>
      <c r="L880" s="65" t="inlineStr">
        <is>
          <t xml:space="preserve">0  ... 65535 </t>
        </is>
      </c>
      <c r="M880" s="66" t="n"/>
      <c r="N880" s="68" t="n"/>
    </row>
    <row customFormat="1" r="881" s="60">
      <c r="A881" s="64" t="inlineStr">
        <is>
          <t>DME</t>
        </is>
      </c>
      <c r="B881" s="65" t="inlineStr">
        <is>
          <t>Hour and minute of fault record x (1 is last)</t>
        </is>
      </c>
      <c r="C881" s="65" t="inlineStr">
        <is>
          <t>16#1E22 = 7714</t>
        </is>
      </c>
      <c r="D881" s="65" t="inlineStr">
        <is>
          <t>16#202F/F</t>
        </is>
      </c>
      <c r="E881" s="65" t="inlineStr">
        <is>
          <t>16#87/01/73 = 135/01/115</t>
        </is>
      </c>
      <c r="F881" s="66" t="n"/>
      <c r="G881" s="65" t="inlineStr">
        <is>
          <t>History parameters</t>
        </is>
      </c>
      <c r="H881" s="65" t="inlineStr">
        <is>
          <t>R</t>
        </is>
      </c>
      <c r="I881" s="65" t="inlineStr">
        <is>
          <t>UINT (Unsigned16)</t>
        </is>
      </c>
      <c r="J881" s="65" t="inlineStr">
        <is>
          <t xml:space="preserve">1 </t>
        </is>
      </c>
      <c r="K881" s="66" t="n"/>
      <c r="L881" s="65" t="inlineStr">
        <is>
          <t xml:space="preserve">0  ... 65535 </t>
        </is>
      </c>
      <c r="M881" s="66" t="n"/>
      <c r="N881" s="68" t="n"/>
    </row>
    <row customFormat="1" r="882" s="60">
      <c r="A882" s="64" t="inlineStr">
        <is>
          <t>DMF</t>
        </is>
      </c>
      <c r="B882" s="65" t="inlineStr">
        <is>
          <t>Hour and minute of fault record x (1 is last)</t>
        </is>
      </c>
      <c r="C882" s="65" t="inlineStr">
        <is>
          <t>16#1E23 = 7715</t>
        </is>
      </c>
      <c r="D882" s="65" t="inlineStr">
        <is>
          <t>16#202F/10</t>
        </is>
      </c>
      <c r="E882" s="65" t="inlineStr">
        <is>
          <t>16#87/01/74 = 135/01/116</t>
        </is>
      </c>
      <c r="F882" s="66" t="n"/>
      <c r="G882" s="65" t="inlineStr">
        <is>
          <t>History parameters</t>
        </is>
      </c>
      <c r="H882" s="65" t="inlineStr">
        <is>
          <t>R</t>
        </is>
      </c>
      <c r="I882" s="65" t="inlineStr">
        <is>
          <t>UINT (Unsigned16)</t>
        </is>
      </c>
      <c r="J882" s="65" t="inlineStr">
        <is>
          <t xml:space="preserve">1 </t>
        </is>
      </c>
      <c r="K882" s="66" t="n"/>
      <c r="L882" s="65" t="inlineStr">
        <is>
          <t xml:space="preserve">0  ... 65535 </t>
        </is>
      </c>
      <c r="M882" s="66" t="n"/>
      <c r="N882" s="68" t="n"/>
    </row>
    <row customFormat="1" r="883" s="60">
      <c r="A883" s="64" t="inlineStr">
        <is>
          <t>DO11</t>
        </is>
      </c>
      <c r="B883" s="65" t="inlineStr">
        <is>
          <t>DO11 assignment</t>
        </is>
      </c>
      <c r="C883" s="65" t="inlineStr">
        <is>
          <t>16#13A9 = 5033</t>
        </is>
      </c>
      <c r="D883" s="65" t="inlineStr">
        <is>
          <t>16#2014/22</t>
        </is>
      </c>
      <c r="E883" s="65" t="inlineStr">
        <is>
          <t>16#7A/01/22 = 122/01/34</t>
        </is>
      </c>
      <c r="F883" s="67" t="inlineStr">
        <is>
          <t>PSL</t>
        </is>
      </c>
      <c r="G883" s="65" t="inlineStr">
        <is>
          <t>Configuration and settings</t>
        </is>
      </c>
      <c r="H883" s="65" t="inlineStr">
        <is>
          <t>R/WS</t>
        </is>
      </c>
      <c r="I883" s="65" t="inlineStr">
        <is>
          <t>WORD (Enumeration)</t>
        </is>
      </c>
      <c r="J883" s="65" t="inlineStr">
        <is>
          <t>-</t>
        </is>
      </c>
      <c r="K883" s="65" t="inlineStr">
        <is>
          <t>[Not assigned] NO</t>
        </is>
      </c>
      <c r="L883" s="66" t="n"/>
      <c r="M883" s="65" t="inlineStr">
        <is>
          <t>[DQ11 assignment] (DO11)</t>
        </is>
      </c>
      <c r="N883" s="69" t="inlineStr">
        <is>
          <t>[DQ11 Configuration] (DO11)</t>
        </is>
      </c>
    </row>
    <row customFormat="1" r="884" s="60">
      <c r="A884" s="64" t="inlineStr">
        <is>
          <t>DO12</t>
        </is>
      </c>
      <c r="B884" s="65" t="inlineStr">
        <is>
          <t>DO12 assignment</t>
        </is>
      </c>
      <c r="C884" s="65" t="inlineStr">
        <is>
          <t>16#13AA = 5034</t>
        </is>
      </c>
      <c r="D884" s="65" t="inlineStr">
        <is>
          <t>16#2014/23</t>
        </is>
      </c>
      <c r="E884" s="65" t="inlineStr">
        <is>
          <t>16#7A/01/23 = 122/01/35</t>
        </is>
      </c>
      <c r="F884" s="67" t="inlineStr">
        <is>
          <t>PSL</t>
        </is>
      </c>
      <c r="G884" s="65" t="inlineStr">
        <is>
          <t>Configuration and settings</t>
        </is>
      </c>
      <c r="H884" s="65" t="inlineStr">
        <is>
          <t>R/WS</t>
        </is>
      </c>
      <c r="I884" s="65" t="inlineStr">
        <is>
          <t>WORD (Enumeration)</t>
        </is>
      </c>
      <c r="J884" s="65" t="inlineStr">
        <is>
          <t>-</t>
        </is>
      </c>
      <c r="K884" s="65" t="inlineStr">
        <is>
          <t>[Not assigned] NO</t>
        </is>
      </c>
      <c r="L884" s="66" t="n"/>
      <c r="M884" s="65" t="inlineStr">
        <is>
          <t>[DQ12 assignment] (DO12)</t>
        </is>
      </c>
      <c r="N884" s="69" t="inlineStr">
        <is>
          <t>[DQ12 Configuration] (DO12)</t>
        </is>
      </c>
    </row>
    <row customFormat="1" r="885" s="60">
      <c r="A885" s="64" t="inlineStr">
        <is>
          <t>DP9</t>
        </is>
      </c>
      <c r="B885" s="65" t="inlineStr">
        <is>
          <t>Fault record 9 (1 is last)</t>
        </is>
      </c>
      <c r="C885" s="65" t="inlineStr">
        <is>
          <t>16#1C29 = 7209</t>
        </is>
      </c>
      <c r="D885" s="65" t="inlineStr">
        <is>
          <t>16#202A/A</t>
        </is>
      </c>
      <c r="E885" s="65" t="inlineStr">
        <is>
          <t>16#85/01/0A = 133/01/10</t>
        </is>
      </c>
      <c r="F885" s="67" t="inlineStr">
        <is>
          <t>LFT</t>
        </is>
      </c>
      <c r="G885" s="65" t="inlineStr">
        <is>
          <t>History parameters</t>
        </is>
      </c>
      <c r="H885" s="65" t="inlineStr">
        <is>
          <t>R</t>
        </is>
      </c>
      <c r="I885" s="65" t="inlineStr">
        <is>
          <t>WORD (Enumeration)</t>
        </is>
      </c>
      <c r="J885" s="65" t="inlineStr">
        <is>
          <t>-</t>
        </is>
      </c>
      <c r="K885" s="66" t="n"/>
      <c r="L885" s="66" t="n"/>
      <c r="M885" s="66" t="n"/>
      <c r="N885" s="68" t="n"/>
    </row>
    <row customFormat="1" r="886" s="60">
      <c r="A886" s="64" t="inlineStr">
        <is>
          <t>DPA</t>
        </is>
      </c>
      <c r="B886" s="65" t="inlineStr">
        <is>
          <t>Fault record 10 (1 is last)</t>
        </is>
      </c>
      <c r="C886" s="65" t="inlineStr">
        <is>
          <t>16#1DB0 = 7600</t>
        </is>
      </c>
      <c r="D886" s="65" t="inlineStr">
        <is>
          <t>16#202E/1</t>
        </is>
      </c>
      <c r="E886" s="65" t="inlineStr">
        <is>
          <t>16#87/01/01 = 135/01/01</t>
        </is>
      </c>
      <c r="F886" s="67" t="inlineStr">
        <is>
          <t>LFT</t>
        </is>
      </c>
      <c r="G886" s="65" t="inlineStr">
        <is>
          <t>History parameters</t>
        </is>
      </c>
      <c r="H886" s="65" t="inlineStr">
        <is>
          <t>R</t>
        </is>
      </c>
      <c r="I886" s="65" t="inlineStr">
        <is>
          <t>WORD (Enumeration)</t>
        </is>
      </c>
      <c r="J886" s="65" t="inlineStr">
        <is>
          <t>-</t>
        </is>
      </c>
      <c r="K886" s="66" t="n"/>
      <c r="L886" s="66" t="n"/>
      <c r="M886" s="66" t="n"/>
      <c r="N886" s="68" t="n"/>
    </row>
    <row customFormat="1" r="887" s="60">
      <c r="A887" s="64" t="inlineStr">
        <is>
          <t>DPB</t>
        </is>
      </c>
      <c r="B887" s="65" t="inlineStr">
        <is>
          <t>Fault record 11 (1 is last)</t>
        </is>
      </c>
      <c r="C887" s="65" t="inlineStr">
        <is>
          <t>16#1DB1 = 7601</t>
        </is>
      </c>
      <c r="D887" s="65" t="inlineStr">
        <is>
          <t>16#202E/2</t>
        </is>
      </c>
      <c r="E887" s="65" t="inlineStr">
        <is>
          <t>16#87/01/02 = 135/01/02</t>
        </is>
      </c>
      <c r="F887" s="67" t="inlineStr">
        <is>
          <t>LFT</t>
        </is>
      </c>
      <c r="G887" s="65" t="inlineStr">
        <is>
          <t>History parameters</t>
        </is>
      </c>
      <c r="H887" s="65" t="inlineStr">
        <is>
          <t>R</t>
        </is>
      </c>
      <c r="I887" s="65" t="inlineStr">
        <is>
          <t>WORD (Enumeration)</t>
        </is>
      </c>
      <c r="J887" s="65" t="inlineStr">
        <is>
          <t>-</t>
        </is>
      </c>
      <c r="K887" s="66" t="n"/>
      <c r="L887" s="66" t="n"/>
      <c r="M887" s="66" t="n"/>
      <c r="N887" s="68" t="n"/>
    </row>
    <row customFormat="1" r="888" s="60">
      <c r="A888" s="64" t="inlineStr">
        <is>
          <t>DPC</t>
        </is>
      </c>
      <c r="B888" s="65" t="inlineStr">
        <is>
          <t>Fault record 12 (1 is last)</t>
        </is>
      </c>
      <c r="C888" s="65" t="inlineStr">
        <is>
          <t>16#1DB2 = 7602</t>
        </is>
      </c>
      <c r="D888" s="65" t="inlineStr">
        <is>
          <t>16#202E/3</t>
        </is>
      </c>
      <c r="E888" s="65" t="inlineStr">
        <is>
          <t>16#87/01/03 = 135/01/03</t>
        </is>
      </c>
      <c r="F888" s="67" t="inlineStr">
        <is>
          <t>LFT</t>
        </is>
      </c>
      <c r="G888" s="65" t="inlineStr">
        <is>
          <t>History parameters</t>
        </is>
      </c>
      <c r="H888" s="65" t="inlineStr">
        <is>
          <t>R</t>
        </is>
      </c>
      <c r="I888" s="65" t="inlineStr">
        <is>
          <t>WORD (Enumeration)</t>
        </is>
      </c>
      <c r="J888" s="65" t="inlineStr">
        <is>
          <t>-</t>
        </is>
      </c>
      <c r="K888" s="66" t="n"/>
      <c r="L888" s="66" t="n"/>
      <c r="M888" s="66" t="n"/>
      <c r="N888" s="68" t="n"/>
    </row>
    <row customFormat="1" r="889" s="60">
      <c r="A889" s="64" t="inlineStr">
        <is>
          <t>DPD</t>
        </is>
      </c>
      <c r="B889" s="65" t="inlineStr">
        <is>
          <t>Fault record 13 (1 is last)</t>
        </is>
      </c>
      <c r="C889" s="65" t="inlineStr">
        <is>
          <t>16#1DB3 = 7603</t>
        </is>
      </c>
      <c r="D889" s="65" t="inlineStr">
        <is>
          <t>16#202E/4</t>
        </is>
      </c>
      <c r="E889" s="65" t="inlineStr">
        <is>
          <t>16#87/01/04 = 135/01/04</t>
        </is>
      </c>
      <c r="F889" s="67" t="inlineStr">
        <is>
          <t>LFT</t>
        </is>
      </c>
      <c r="G889" s="65" t="inlineStr">
        <is>
          <t>History parameters</t>
        </is>
      </c>
      <c r="H889" s="65" t="inlineStr">
        <is>
          <t>R</t>
        </is>
      </c>
      <c r="I889" s="65" t="inlineStr">
        <is>
          <t>WORD (Enumeration)</t>
        </is>
      </c>
      <c r="J889" s="65" t="inlineStr">
        <is>
          <t>-</t>
        </is>
      </c>
      <c r="K889" s="66" t="n"/>
      <c r="L889" s="66" t="n"/>
      <c r="M889" s="66" t="n"/>
      <c r="N889" s="68" t="n"/>
    </row>
    <row customFormat="1" r="890" s="60">
      <c r="A890" s="64" t="inlineStr">
        <is>
          <t>DPE</t>
        </is>
      </c>
      <c r="B890" s="65" t="inlineStr">
        <is>
          <t>Fault record 14 (1 is last)</t>
        </is>
      </c>
      <c r="C890" s="65" t="inlineStr">
        <is>
          <t>16#1DB4 = 7604</t>
        </is>
      </c>
      <c r="D890" s="65" t="inlineStr">
        <is>
          <t>16#202E/5</t>
        </is>
      </c>
      <c r="E890" s="65" t="inlineStr">
        <is>
          <t>16#87/01/05 = 135/01/05</t>
        </is>
      </c>
      <c r="F890" s="67" t="inlineStr">
        <is>
          <t>LFT</t>
        </is>
      </c>
      <c r="G890" s="65" t="inlineStr">
        <is>
          <t>History parameters</t>
        </is>
      </c>
      <c r="H890" s="65" t="inlineStr">
        <is>
          <t>R</t>
        </is>
      </c>
      <c r="I890" s="65" t="inlineStr">
        <is>
          <t>WORD (Enumeration)</t>
        </is>
      </c>
      <c r="J890" s="65" t="inlineStr">
        <is>
          <t>-</t>
        </is>
      </c>
      <c r="K890" s="66" t="n"/>
      <c r="L890" s="66" t="n"/>
      <c r="M890" s="66" t="n"/>
      <c r="N890" s="68" t="n"/>
    </row>
    <row customFormat="1" r="891" s="60">
      <c r="A891" s="64" t="inlineStr">
        <is>
          <t>DPF</t>
        </is>
      </c>
      <c r="B891" s="65" t="inlineStr">
        <is>
          <t>Fault record 15 (1 is last)</t>
        </is>
      </c>
      <c r="C891" s="65" t="inlineStr">
        <is>
          <t>16#1DB5 = 7605</t>
        </is>
      </c>
      <c r="D891" s="65" t="inlineStr">
        <is>
          <t>16#202E/6</t>
        </is>
      </c>
      <c r="E891" s="65" t="inlineStr">
        <is>
          <t>16#87/01/06 = 135/01/06</t>
        </is>
      </c>
      <c r="F891" s="67" t="inlineStr">
        <is>
          <t>LFT</t>
        </is>
      </c>
      <c r="G891" s="65" t="inlineStr">
        <is>
          <t>History parameters</t>
        </is>
      </c>
      <c r="H891" s="65" t="inlineStr">
        <is>
          <t>R</t>
        </is>
      </c>
      <c r="I891" s="65" t="inlineStr">
        <is>
          <t>WORD (Enumeration)</t>
        </is>
      </c>
      <c r="J891" s="65" t="inlineStr">
        <is>
          <t>-</t>
        </is>
      </c>
      <c r="K891" s="66" t="n"/>
      <c r="L891" s="66" t="n"/>
      <c r="M891" s="66" t="n"/>
      <c r="N891" s="68" t="n"/>
    </row>
    <row customFormat="1" r="892" s="60">
      <c r="A892" s="64" t="inlineStr">
        <is>
          <t>DRYD</t>
        </is>
      </c>
      <c r="B892" s="65" t="inlineStr">
        <is>
          <t>Dry Run error time delay</t>
        </is>
      </c>
      <c r="C892" s="65" t="inlineStr">
        <is>
          <t>16#3E50 = 15952</t>
        </is>
      </c>
      <c r="D892" s="65" t="inlineStr">
        <is>
          <t>16#2081/35</t>
        </is>
      </c>
      <c r="E892" s="65" t="inlineStr">
        <is>
          <t>16#B0/01/99 = 176/01/153</t>
        </is>
      </c>
      <c r="F892" s="66" t="n"/>
      <c r="G892" s="65" t="inlineStr">
        <is>
          <t>Configuration and settings</t>
        </is>
      </c>
      <c r="H892" s="65" t="inlineStr">
        <is>
          <t>R/W</t>
        </is>
      </c>
      <c r="I892" s="65" t="inlineStr">
        <is>
          <t>UINT (Unsigned16)</t>
        </is>
      </c>
      <c r="J892" s="65" t="inlineStr">
        <is>
          <t>1 s</t>
        </is>
      </c>
      <c r="K892" s="65" t="inlineStr">
        <is>
          <t>5 s</t>
        </is>
      </c>
      <c r="L892" s="65" t="inlineStr">
        <is>
          <t>0 s ... 3600 s</t>
        </is>
      </c>
      <c r="M892" s="65" t="inlineStr">
        <is>
          <t>[DryRun Error Delay] (DRYD)</t>
        </is>
      </c>
      <c r="N892" s="69" t="inlineStr">
        <is>
          <t>[Dry run Monit] (DYR)
[Settings] (SET)</t>
        </is>
      </c>
    </row>
    <row customFormat="1" r="893" s="60">
      <c r="A893" s="64" t="inlineStr">
        <is>
          <t>DRYM</t>
        </is>
      </c>
      <c r="B893" s="65" t="inlineStr">
        <is>
          <t>Dry Run Mode</t>
        </is>
      </c>
      <c r="C893" s="65" t="inlineStr">
        <is>
          <t>16#3E4E = 15950</t>
        </is>
      </c>
      <c r="D893" s="65" t="inlineStr">
        <is>
          <t>16#2081/33</t>
        </is>
      </c>
      <c r="E893" s="65" t="inlineStr">
        <is>
          <t>16#B0/01/97 = 176/01/151</t>
        </is>
      </c>
      <c r="F893" s="67" t="inlineStr">
        <is>
          <t>DRYM</t>
        </is>
      </c>
      <c r="G893" s="65" t="inlineStr">
        <is>
          <t>Configuration and settings</t>
        </is>
      </c>
      <c r="H893" s="65" t="inlineStr">
        <is>
          <t>R/WS</t>
        </is>
      </c>
      <c r="I893" s="65" t="inlineStr">
        <is>
          <t>WORD (Enumeration)</t>
        </is>
      </c>
      <c r="J893" s="65" t="inlineStr">
        <is>
          <t>-</t>
        </is>
      </c>
      <c r="K893" s="65" t="inlineStr">
        <is>
          <t>[No] NO</t>
        </is>
      </c>
      <c r="L893" s="66" t="n"/>
      <c r="M893" s="65" t="inlineStr">
        <is>
          <t>[DryRun Mode] (DRYM)</t>
        </is>
      </c>
      <c r="N893" s="69" t="inlineStr">
        <is>
          <t>[Dry run Monit] (DYR)</t>
        </is>
      </c>
    </row>
    <row customFormat="1" r="894" s="60">
      <c r="A894" s="64" t="inlineStr">
        <is>
          <t>DRYR</t>
        </is>
      </c>
      <c r="B894" s="65" t="inlineStr">
        <is>
          <t>Dry Run  restart time delay</t>
        </is>
      </c>
      <c r="C894" s="65" t="inlineStr">
        <is>
          <t>16#3E51 = 15953</t>
        </is>
      </c>
      <c r="D894" s="65" t="inlineStr">
        <is>
          <t>16#2081/36</t>
        </is>
      </c>
      <c r="E894" s="65" t="inlineStr">
        <is>
          <t>16#B0/01/9A = 176/01/154</t>
        </is>
      </c>
      <c r="F894" s="66" t="n"/>
      <c r="G894" s="65" t="inlineStr">
        <is>
          <t>Configuration and settings</t>
        </is>
      </c>
      <c r="H894" s="65" t="inlineStr">
        <is>
          <t>R/W</t>
        </is>
      </c>
      <c r="I894" s="65" t="inlineStr">
        <is>
          <t>UINT (Unsigned16)</t>
        </is>
      </c>
      <c r="J894" s="65" t="inlineStr">
        <is>
          <t>1 s</t>
        </is>
      </c>
      <c r="K894" s="65" t="inlineStr">
        <is>
          <t>60 s</t>
        </is>
      </c>
      <c r="L894" s="65" t="inlineStr">
        <is>
          <t>10 s ... 3600 s</t>
        </is>
      </c>
      <c r="M894" s="65" t="inlineStr">
        <is>
          <t>[DryRun Restart Delay] (DRYR)</t>
        </is>
      </c>
      <c r="N894" s="69" t="inlineStr">
        <is>
          <t>[Dry run Monit] (DYR)
[Settings] (SET)</t>
        </is>
      </c>
    </row>
    <row customFormat="1" r="895" s="60">
      <c r="A895" s="64" t="inlineStr">
        <is>
          <t>DRYW</t>
        </is>
      </c>
      <c r="B895" s="65" t="inlineStr">
        <is>
          <t>Dry Run Switch Select</t>
        </is>
      </c>
      <c r="C895" s="65" t="inlineStr">
        <is>
          <t>16#3E4F = 15951</t>
        </is>
      </c>
      <c r="D895" s="65" t="inlineStr">
        <is>
          <t>16#2081/34</t>
        </is>
      </c>
      <c r="E895" s="65" t="inlineStr">
        <is>
          <t>16#B0/01/98 = 176/01/152</t>
        </is>
      </c>
      <c r="F895" s="67" t="inlineStr">
        <is>
          <t>PSLIN</t>
        </is>
      </c>
      <c r="G895" s="65" t="inlineStr">
        <is>
          <t>Configuration and settings</t>
        </is>
      </c>
      <c r="H895" s="65" t="inlineStr">
        <is>
          <t>R/WS</t>
        </is>
      </c>
      <c r="I895" s="65" t="inlineStr">
        <is>
          <t>WORD (Enumeration)</t>
        </is>
      </c>
      <c r="J895" s="65" t="inlineStr">
        <is>
          <t>-</t>
        </is>
      </c>
      <c r="K895" s="65" t="inlineStr">
        <is>
          <t>[Not assigned] NO</t>
        </is>
      </c>
      <c r="L895" s="66" t="n"/>
      <c r="M895" s="65" t="inlineStr">
        <is>
          <t>[Switch Select] (DRYW)</t>
        </is>
      </c>
      <c r="N895" s="69" t="inlineStr">
        <is>
          <t>[Dry run Monit] (DYR)</t>
        </is>
      </c>
    </row>
    <row customFormat="1" r="896" s="60">
      <c r="A896" s="64" t="inlineStr">
        <is>
          <t>DRYX</t>
        </is>
      </c>
      <c r="B896" s="65" t="inlineStr">
        <is>
          <t>Dry Run Factor</t>
        </is>
      </c>
      <c r="C896" s="65" t="inlineStr">
        <is>
          <t>16#3E52 = 15954</t>
        </is>
      </c>
      <c r="D896" s="65" t="inlineStr">
        <is>
          <t>16#2081/37</t>
        </is>
      </c>
      <c r="E896" s="65" t="inlineStr">
        <is>
          <t>16#B0/01/9B = 176/01/155</t>
        </is>
      </c>
      <c r="F896" s="66" t="n"/>
      <c r="G896" s="65" t="inlineStr">
        <is>
          <t>Configuration and settings</t>
        </is>
      </c>
      <c r="H896" s="65" t="inlineStr">
        <is>
          <t>R/W</t>
        </is>
      </c>
      <c r="I896" s="65" t="inlineStr">
        <is>
          <t>UINT (Unsigned16)</t>
        </is>
      </c>
      <c r="J896" s="65" t="inlineStr">
        <is>
          <t>1 %</t>
        </is>
      </c>
      <c r="K896" s="65" t="inlineStr">
        <is>
          <t>90 %</t>
        </is>
      </c>
      <c r="L896" s="65" t="inlineStr">
        <is>
          <t>0 % ... 100 %</t>
        </is>
      </c>
      <c r="M896" s="65" t="inlineStr">
        <is>
          <t>[Dry Run Factor] (DRYX)</t>
        </is>
      </c>
      <c r="N896" s="69" t="inlineStr">
        <is>
          <t>[Dry run Monit] (DYR)
[Settings] (SET)</t>
        </is>
      </c>
    </row>
    <row customFormat="1" r="897" s="60">
      <c r="A897" s="64" t="inlineStr">
        <is>
          <t>ECI</t>
        </is>
      </c>
      <c r="B897" s="65" t="inlineStr">
        <is>
          <t>Energy Consumption Indicator</t>
        </is>
      </c>
      <c r="C897" s="65" t="inlineStr">
        <is>
          <t>16#3EB5 = 16053</t>
        </is>
      </c>
      <c r="D897" s="65" t="inlineStr">
        <is>
          <t>16#2082/36</t>
        </is>
      </c>
      <c r="E897" s="65" t="inlineStr">
        <is>
          <t>16#B1/01/36 = 177/01/54</t>
        </is>
      </c>
      <c r="F897" s="66" t="n"/>
      <c r="G897" s="65" t="inlineStr">
        <is>
          <t>Actual values parameters</t>
        </is>
      </c>
      <c r="H897" s="65" t="inlineStr">
        <is>
          <t>R</t>
        </is>
      </c>
      <c r="I897" s="65" t="inlineStr">
        <is>
          <t>INT (Signed16)</t>
        </is>
      </c>
      <c r="J897" s="65" t="inlineStr">
        <is>
          <t>Refer to programming manual</t>
        </is>
      </c>
      <c r="K897" s="66" t="n"/>
      <c r="L897" s="65" t="inlineStr">
        <is>
          <t>0 ... 32767</t>
        </is>
      </c>
      <c r="M897" s="65" t="inlineStr">
        <is>
          <t>[Energy Cons. Ind.] (ECI)</t>
        </is>
      </c>
      <c r="N897" s="69" t="inlineStr">
        <is>
          <t>[Variable Speed Pump] (MPP)</t>
        </is>
      </c>
    </row>
    <row customFormat="1" r="898" s="60">
      <c r="A898" s="64" t="inlineStr">
        <is>
          <t>ECO2</t>
        </is>
      </c>
      <c r="B898" s="65" t="inlineStr">
        <is>
          <t>CO2 ratio</t>
        </is>
      </c>
      <c r="C898" s="65" t="inlineStr">
        <is>
          <t>16#2A32 = 10802</t>
        </is>
      </c>
      <c r="D898" s="65" t="inlineStr">
        <is>
          <t>16#204E/3</t>
        </is>
      </c>
      <c r="E898" s="65" t="inlineStr">
        <is>
          <t>16#97/01/03 = 151/01/03</t>
        </is>
      </c>
      <c r="F898" s="66" t="n"/>
      <c r="G898" s="65" t="inlineStr">
        <is>
          <t>Configuration and settings</t>
        </is>
      </c>
      <c r="H898" s="65" t="inlineStr">
        <is>
          <t>R/WS</t>
        </is>
      </c>
      <c r="I898" s="65" t="inlineStr">
        <is>
          <t>UINT (Unsigned16)</t>
        </is>
      </c>
      <c r="J898" s="65" t="inlineStr">
        <is>
          <t>0.001 kg/kWh</t>
        </is>
      </c>
      <c r="K898" s="65" t="inlineStr">
        <is>
          <t>0.000 kg/kWh</t>
        </is>
      </c>
      <c r="L898" s="65" t="inlineStr">
        <is>
          <t>0.000 kg/kWh ... 65.535 kg/kWh</t>
        </is>
      </c>
      <c r="M898" s="65" t="inlineStr">
        <is>
          <t>[CO2 ratio] (ECO2)</t>
        </is>
      </c>
      <c r="N898" s="69" t="inlineStr">
        <is>
          <t>[Energy Saving] (ESA)</t>
        </is>
      </c>
    </row>
    <row customFormat="1" r="899" s="60">
      <c r="A899" s="64" t="inlineStr">
        <is>
          <t>ECST</t>
        </is>
      </c>
      <c r="B899" s="65" t="inlineStr">
        <is>
          <t>kWh Cost</t>
        </is>
      </c>
      <c r="C899" s="65" t="inlineStr">
        <is>
          <t>16#2A31 = 10801</t>
        </is>
      </c>
      <c r="D899" s="65" t="inlineStr">
        <is>
          <t>16#204E/2</t>
        </is>
      </c>
      <c r="E899" s="65" t="inlineStr">
        <is>
          <t>16#97/01/02 = 151/01/02</t>
        </is>
      </c>
      <c r="F899" s="66" t="n"/>
      <c r="G899" s="65" t="inlineStr">
        <is>
          <t>Configuration and settings</t>
        </is>
      </c>
      <c r="H899" s="65" t="inlineStr">
        <is>
          <t>R/WS</t>
        </is>
      </c>
      <c r="I899" s="65" t="inlineStr">
        <is>
          <t>UINT (Unsigned16)</t>
        </is>
      </c>
      <c r="J899" s="65" t="inlineStr">
        <is>
          <t>Refer to programming manual</t>
        </is>
      </c>
      <c r="K899" s="65" t="inlineStr">
        <is>
          <t>0</t>
        </is>
      </c>
      <c r="L899" s="65" t="inlineStr">
        <is>
          <t>0 ... 65535</t>
        </is>
      </c>
      <c r="M899" s="65" t="inlineStr">
        <is>
          <t>[kWh Cost] (ECST)</t>
        </is>
      </c>
      <c r="N899" s="69" t="inlineStr">
        <is>
          <t>[Energy Saving] (ESA)</t>
        </is>
      </c>
    </row>
    <row customFormat="1" r="900" s="60">
      <c r="A900" s="64" t="inlineStr">
        <is>
          <t>EFY</t>
        </is>
      </c>
      <c r="B900" s="65" t="inlineStr">
        <is>
          <t>Efficiency</t>
        </is>
      </c>
      <c r="C900" s="65" t="inlineStr">
        <is>
          <t>16#3EB2 = 16050</t>
        </is>
      </c>
      <c r="D900" s="65" t="inlineStr">
        <is>
          <t>16#2082/33</t>
        </is>
      </c>
      <c r="E900" s="65" t="inlineStr">
        <is>
          <t>16#B1/01/33 = 177/01/51</t>
        </is>
      </c>
      <c r="F900" s="66" t="n"/>
      <c r="G900" s="65" t="inlineStr">
        <is>
          <t>Actual values parameters</t>
        </is>
      </c>
      <c r="H900" s="65" t="inlineStr">
        <is>
          <t>R</t>
        </is>
      </c>
      <c r="I900" s="65" t="inlineStr">
        <is>
          <t>UINT (Unsigned16)</t>
        </is>
      </c>
      <c r="J900" s="65" t="inlineStr">
        <is>
          <t>0.1 %</t>
        </is>
      </c>
      <c r="K900" s="66" t="n"/>
      <c r="L900" s="65" t="inlineStr">
        <is>
          <t>0.0 % ... 100.0 %</t>
        </is>
      </c>
      <c r="M900" s="65" t="inlineStr">
        <is>
          <t>[Efficiency] (EFY)</t>
        </is>
      </c>
      <c r="N900" s="69" t="inlineStr">
        <is>
          <t>[Variable Speed Pump] (MPP)</t>
        </is>
      </c>
    </row>
    <row customFormat="1" r="901" s="60">
      <c r="A901" s="64" t="inlineStr">
        <is>
          <t>EFYJ</t>
        </is>
      </c>
      <c r="B901" s="65" t="inlineStr">
        <is>
          <t>Lowest Efficiency</t>
        </is>
      </c>
      <c r="C901" s="65" t="inlineStr">
        <is>
          <t>16#3EB4 = 16052</t>
        </is>
      </c>
      <c r="D901" s="65" t="inlineStr">
        <is>
          <t>16#2082/35</t>
        </is>
      </c>
      <c r="E901" s="65" t="inlineStr">
        <is>
          <t>16#B1/01/35 = 177/01/53</t>
        </is>
      </c>
      <c r="F901" s="66" t="n"/>
      <c r="G901" s="65" t="inlineStr">
        <is>
          <t>Actual values parameters</t>
        </is>
      </c>
      <c r="H901" s="65" t="inlineStr">
        <is>
          <t>R</t>
        </is>
      </c>
      <c r="I901" s="65" t="inlineStr">
        <is>
          <t>UINT (Unsigned16)</t>
        </is>
      </c>
      <c r="J901" s="65" t="inlineStr">
        <is>
          <t>0.1 %</t>
        </is>
      </c>
      <c r="K901" s="66" t="n"/>
      <c r="L901" s="65" t="inlineStr">
        <is>
          <t>0.0 % ... 100.0 %</t>
        </is>
      </c>
      <c r="M901" s="65" t="inlineStr">
        <is>
          <t>[Lowest Eff.] (EFYJ)</t>
        </is>
      </c>
      <c r="N901" s="69" t="inlineStr">
        <is>
          <t>[Variable Speed Pump] (MPP)</t>
        </is>
      </c>
    </row>
    <row customFormat="1" r="902" s="60">
      <c r="A902" s="64" t="inlineStr">
        <is>
          <t>EFYK</t>
        </is>
      </c>
      <c r="B902" s="65" t="inlineStr">
        <is>
          <t>Highest Efficiency</t>
        </is>
      </c>
      <c r="C902" s="65" t="inlineStr">
        <is>
          <t>16#3EB3 = 16051</t>
        </is>
      </c>
      <c r="D902" s="65" t="inlineStr">
        <is>
          <t>16#2082/34</t>
        </is>
      </c>
      <c r="E902" s="65" t="inlineStr">
        <is>
          <t>16#B1/01/34 = 177/01/52</t>
        </is>
      </c>
      <c r="F902" s="66" t="n"/>
      <c r="G902" s="65" t="inlineStr">
        <is>
          <t>Actual values parameters</t>
        </is>
      </c>
      <c r="H902" s="65" t="inlineStr">
        <is>
          <t>R</t>
        </is>
      </c>
      <c r="I902" s="65" t="inlineStr">
        <is>
          <t>UINT (Unsigned16)</t>
        </is>
      </c>
      <c r="J902" s="65" t="inlineStr">
        <is>
          <t>0.1 %</t>
        </is>
      </c>
      <c r="K902" s="66" t="n"/>
      <c r="L902" s="65" t="inlineStr">
        <is>
          <t>0.0 % ... 100.0 %</t>
        </is>
      </c>
      <c r="M902" s="65" t="inlineStr">
        <is>
          <t>[Highest Eff.] (EFYK)</t>
        </is>
      </c>
      <c r="N902" s="69" t="inlineStr">
        <is>
          <t>[Variable Speed Pump] (MPP)</t>
        </is>
      </c>
    </row>
    <row customFormat="1" r="903" s="60">
      <c r="A903" s="64" t="inlineStr">
        <is>
          <t>EP9</t>
        </is>
      </c>
      <c r="B903" s="65" t="inlineStr">
        <is>
          <t>Status of last error 1</t>
        </is>
      </c>
      <c r="C903" s="65" t="inlineStr">
        <is>
          <t>16#1C33 = 7219</t>
        </is>
      </c>
      <c r="D903" s="65" t="inlineStr">
        <is>
          <t>16#202A/14</t>
        </is>
      </c>
      <c r="E903" s="65" t="inlineStr">
        <is>
          <t>16#85/01/14 = 133/01/20</t>
        </is>
      </c>
      <c r="F903" s="66" t="n"/>
      <c r="G903" s="65" t="inlineStr">
        <is>
          <t>History parameters</t>
        </is>
      </c>
      <c r="H903" s="65" t="inlineStr">
        <is>
          <t>R</t>
        </is>
      </c>
      <c r="I903" s="67" t="inlineStr">
        <is>
          <t>WORD (BitString16)</t>
        </is>
      </c>
      <c r="J903" s="65" t="inlineStr">
        <is>
          <t>-</t>
        </is>
      </c>
      <c r="K903" s="66" t="n"/>
      <c r="L903" s="66" t="n"/>
      <c r="M903" s="65" t="inlineStr">
        <is>
          <t>[Last Error 1 Status] (EP9)</t>
        </is>
      </c>
      <c r="N903" s="69" t="inlineStr">
        <is>
          <t>[None] (DP9)</t>
        </is>
      </c>
    </row>
    <row customFormat="1" r="904" s="60">
      <c r="A904" s="64" t="inlineStr">
        <is>
          <t>EPA</t>
        </is>
      </c>
      <c r="B904" s="65" t="inlineStr">
        <is>
          <t>Status of last error 2</t>
        </is>
      </c>
      <c r="C904" s="65" t="inlineStr">
        <is>
          <t>16#1DBA = 7610</t>
        </is>
      </c>
      <c r="D904" s="65" t="inlineStr">
        <is>
          <t>16#202E/B</t>
        </is>
      </c>
      <c r="E904" s="65" t="inlineStr">
        <is>
          <t>16#87/01/0B = 135/01/11</t>
        </is>
      </c>
      <c r="F904" s="66" t="n"/>
      <c r="G904" s="65" t="inlineStr">
        <is>
          <t>History parameters</t>
        </is>
      </c>
      <c r="H904" s="65" t="inlineStr">
        <is>
          <t>R</t>
        </is>
      </c>
      <c r="I904" s="67" t="inlineStr">
        <is>
          <t>WORD (BitString16)</t>
        </is>
      </c>
      <c r="J904" s="65" t="inlineStr">
        <is>
          <t>-</t>
        </is>
      </c>
      <c r="K904" s="66" t="n"/>
      <c r="L904" s="66" t="n"/>
      <c r="M904" s="65" t="inlineStr">
        <is>
          <t>[Last Error 2 Status] (EPA)</t>
        </is>
      </c>
      <c r="N904" s="69" t="inlineStr">
        <is>
          <t>[None] (DPA)</t>
        </is>
      </c>
    </row>
    <row customFormat="1" r="905" s="60">
      <c r="A905" s="64" t="inlineStr">
        <is>
          <t>EPB</t>
        </is>
      </c>
      <c r="B905" s="65" t="inlineStr">
        <is>
          <t>Status of last error 3</t>
        </is>
      </c>
      <c r="C905" s="65" t="inlineStr">
        <is>
          <t>16#1DBB = 7611</t>
        </is>
      </c>
      <c r="D905" s="65" t="inlineStr">
        <is>
          <t>16#202E/C</t>
        </is>
      </c>
      <c r="E905" s="65" t="inlineStr">
        <is>
          <t>16#87/01/0C = 135/01/12</t>
        </is>
      </c>
      <c r="F905" s="66" t="n"/>
      <c r="G905" s="65" t="inlineStr">
        <is>
          <t>History parameters</t>
        </is>
      </c>
      <c r="H905" s="65" t="inlineStr">
        <is>
          <t>R</t>
        </is>
      </c>
      <c r="I905" s="67" t="inlineStr">
        <is>
          <t>WORD (BitString16)</t>
        </is>
      </c>
      <c r="J905" s="65" t="inlineStr">
        <is>
          <t>-</t>
        </is>
      </c>
      <c r="K905" s="66" t="n"/>
      <c r="L905" s="66" t="n"/>
      <c r="M905" s="65" t="inlineStr">
        <is>
          <t>[Last Error 3 Status] (EPB)</t>
        </is>
      </c>
      <c r="N905" s="69" t="inlineStr">
        <is>
          <t>[None] (DPB)</t>
        </is>
      </c>
    </row>
    <row customFormat="1" r="906" s="60">
      <c r="A906" s="64" t="inlineStr">
        <is>
          <t>EPC</t>
        </is>
      </c>
      <c r="B906" s="65" t="inlineStr">
        <is>
          <t>Status of last error 4</t>
        </is>
      </c>
      <c r="C906" s="65" t="inlineStr">
        <is>
          <t>16#1DBC = 7612</t>
        </is>
      </c>
      <c r="D906" s="65" t="inlineStr">
        <is>
          <t>16#202E/D</t>
        </is>
      </c>
      <c r="E906" s="65" t="inlineStr">
        <is>
          <t>16#87/01/0D = 135/01/13</t>
        </is>
      </c>
      <c r="F906" s="66" t="n"/>
      <c r="G906" s="65" t="inlineStr">
        <is>
          <t>History parameters</t>
        </is>
      </c>
      <c r="H906" s="65" t="inlineStr">
        <is>
          <t>R</t>
        </is>
      </c>
      <c r="I906" s="67" t="inlineStr">
        <is>
          <t>WORD (BitString16)</t>
        </is>
      </c>
      <c r="J906" s="65" t="inlineStr">
        <is>
          <t>-</t>
        </is>
      </c>
      <c r="K906" s="66" t="n"/>
      <c r="L906" s="66" t="n"/>
      <c r="M906" s="65" t="inlineStr">
        <is>
          <t>[Last Error 4 Status] (EPC)</t>
        </is>
      </c>
      <c r="N906" s="69" t="inlineStr">
        <is>
          <t>[None] (DPC)</t>
        </is>
      </c>
    </row>
    <row customFormat="1" r="907" s="60">
      <c r="A907" s="64" t="inlineStr">
        <is>
          <t>EPD</t>
        </is>
      </c>
      <c r="B907" s="65" t="inlineStr">
        <is>
          <t>State word</t>
        </is>
      </c>
      <c r="C907" s="65" t="inlineStr">
        <is>
          <t>16#1DBD = 7613</t>
        </is>
      </c>
      <c r="D907" s="65" t="inlineStr">
        <is>
          <t>16#202E/E</t>
        </is>
      </c>
      <c r="E907" s="65" t="inlineStr">
        <is>
          <t>16#87/01/0E = 135/01/14</t>
        </is>
      </c>
      <c r="F907" s="66" t="n"/>
      <c r="G907" s="65" t="inlineStr">
        <is>
          <t>History parameters</t>
        </is>
      </c>
      <c r="H907" s="65" t="inlineStr">
        <is>
          <t>R</t>
        </is>
      </c>
      <c r="I907" s="67" t="inlineStr">
        <is>
          <t>WORD (BitString16)</t>
        </is>
      </c>
      <c r="J907" s="65" t="inlineStr">
        <is>
          <t>-</t>
        </is>
      </c>
      <c r="K907" s="66" t="n"/>
      <c r="L907" s="66" t="n"/>
      <c r="M907" s="65" t="inlineStr">
        <is>
          <t>[ETA state word] (EPD)</t>
        </is>
      </c>
      <c r="N907" s="69" t="inlineStr">
        <is>
          <t>[None] (DPD)</t>
        </is>
      </c>
    </row>
    <row customFormat="1" r="908" s="60">
      <c r="A908" s="64" t="inlineStr">
        <is>
          <t>EPE</t>
        </is>
      </c>
      <c r="B908" s="65" t="inlineStr">
        <is>
          <t>State word</t>
        </is>
      </c>
      <c r="C908" s="65" t="inlineStr">
        <is>
          <t>16#1DBE = 7614</t>
        </is>
      </c>
      <c r="D908" s="65" t="inlineStr">
        <is>
          <t>16#202E/F</t>
        </is>
      </c>
      <c r="E908" s="65" t="inlineStr">
        <is>
          <t>16#87/01/0F = 135/01/15</t>
        </is>
      </c>
      <c r="F908" s="66" t="n"/>
      <c r="G908" s="65" t="inlineStr">
        <is>
          <t>History parameters</t>
        </is>
      </c>
      <c r="H908" s="65" t="inlineStr">
        <is>
          <t>R</t>
        </is>
      </c>
      <c r="I908" s="67" t="inlineStr">
        <is>
          <t>WORD (BitString16)</t>
        </is>
      </c>
      <c r="J908" s="65" t="inlineStr">
        <is>
          <t>-</t>
        </is>
      </c>
      <c r="K908" s="66" t="n"/>
      <c r="L908" s="66" t="n"/>
      <c r="M908" s="65" t="inlineStr">
        <is>
          <t>[ETA state word] (EPE)</t>
        </is>
      </c>
      <c r="N908" s="69" t="inlineStr">
        <is>
          <t>[None] (DPE)</t>
        </is>
      </c>
    </row>
    <row customFormat="1" r="909" s="60">
      <c r="A909" s="64" t="inlineStr">
        <is>
          <t>EPF</t>
        </is>
      </c>
      <c r="B909" s="65" t="inlineStr">
        <is>
          <t>State word</t>
        </is>
      </c>
      <c r="C909" s="65" t="inlineStr">
        <is>
          <t>16#1DBF = 7615</t>
        </is>
      </c>
      <c r="D909" s="65" t="inlineStr">
        <is>
          <t>16#202E/10</t>
        </is>
      </c>
      <c r="E909" s="65" t="inlineStr">
        <is>
          <t>16#87/01/10 = 135/01/16</t>
        </is>
      </c>
      <c r="F909" s="66" t="n"/>
      <c r="G909" s="65" t="inlineStr">
        <is>
          <t>History parameters</t>
        </is>
      </c>
      <c r="H909" s="65" t="inlineStr">
        <is>
          <t>R</t>
        </is>
      </c>
      <c r="I909" s="67" t="inlineStr">
        <is>
          <t>WORD (BitString16)</t>
        </is>
      </c>
      <c r="J909" s="65" t="inlineStr">
        <is>
          <t>-</t>
        </is>
      </c>
      <c r="K909" s="66" t="n"/>
      <c r="L909" s="66" t="n"/>
      <c r="M909" s="65" t="inlineStr">
        <is>
          <t>[ETA state word] (EPF)</t>
        </is>
      </c>
      <c r="N909" s="69" t="inlineStr">
        <is>
          <t>[None] (DPF)</t>
        </is>
      </c>
    </row>
    <row customFormat="1" r="910" s="60">
      <c r="A910" s="64" t="inlineStr">
        <is>
          <t>EPI</t>
        </is>
      </c>
      <c r="B910" s="65" t="inlineStr">
        <is>
          <t>Energy Performance Indicator</t>
        </is>
      </c>
      <c r="C910" s="65" t="inlineStr">
        <is>
          <t>16#3EB6 = 16054</t>
        </is>
      </c>
      <c r="D910" s="65" t="inlineStr">
        <is>
          <t>16#2082/37</t>
        </is>
      </c>
      <c r="E910" s="65" t="inlineStr">
        <is>
          <t>16#B1/01/37 = 177/01/55</t>
        </is>
      </c>
      <c r="F910" s="66" t="n"/>
      <c r="G910" s="65" t="inlineStr">
        <is>
          <t>Actual values parameters</t>
        </is>
      </c>
      <c r="H910" s="65" t="inlineStr">
        <is>
          <t>R</t>
        </is>
      </c>
      <c r="I910" s="65" t="inlineStr">
        <is>
          <t>INT (Signed16)</t>
        </is>
      </c>
      <c r="J910" s="65" t="inlineStr">
        <is>
          <t>Refer to programming manual</t>
        </is>
      </c>
      <c r="K910" s="66" t="n"/>
      <c r="L910" s="65" t="inlineStr">
        <is>
          <t>0 ... 32767</t>
        </is>
      </c>
      <c r="M910" s="65" t="inlineStr">
        <is>
          <t>[Energy Perf. Ind] (EPI)</t>
        </is>
      </c>
      <c r="N910" s="69" t="inlineStr">
        <is>
          <t>[Variable Speed Pump] (MPP)</t>
        </is>
      </c>
    </row>
    <row customFormat="1" r="911" s="60">
      <c r="A911" s="64" t="inlineStr">
        <is>
          <t>EPRW</t>
        </is>
      </c>
      <c r="B911" s="65" t="inlineStr">
        <is>
          <t>Active Electrical output power estimation</t>
        </is>
      </c>
      <c r="C911" s="65" t="inlineStr">
        <is>
          <t>16#0CDD = 3293</t>
        </is>
      </c>
      <c r="D911" s="65" t="inlineStr">
        <is>
          <t>16#2002/5E</t>
        </is>
      </c>
      <c r="E911" s="65" t="inlineStr">
        <is>
          <t>16#71/01/5E = 113/01/94</t>
        </is>
      </c>
      <c r="F911" s="66" t="n"/>
      <c r="G911" s="65" t="inlineStr">
        <is>
          <t>Actual values parameters</t>
        </is>
      </c>
      <c r="H911" s="65" t="inlineStr">
        <is>
          <t>R</t>
        </is>
      </c>
      <c r="I911" s="65" t="inlineStr">
        <is>
          <t>INT (Signed16)</t>
        </is>
      </c>
      <c r="J911" s="65" t="inlineStr">
        <is>
          <t>Refer to programming manual</t>
        </is>
      </c>
      <c r="K911" s="66" t="n"/>
      <c r="L911" s="65" t="inlineStr">
        <is>
          <t>-32767 ... 32767</t>
        </is>
      </c>
      <c r="M911" s="65" t="inlineStr">
        <is>
          <t>[Acv Elc Out Pwr Estm] (EPRW)</t>
        </is>
      </c>
      <c r="N911" s="69" t="inlineStr">
        <is>
          <t>[kWh Counters] (KWC)
[Elec Ener Output Counter] (ELO)
[Variable Speed Pump] (MPP)</t>
        </is>
      </c>
    </row>
    <row customFormat="1" r="912" s="60">
      <c r="A912" s="64" t="inlineStr">
        <is>
          <t>ERR</t>
        </is>
      </c>
      <c r="B912" s="65" t="inlineStr">
        <is>
          <t>Ethernet Error Code</t>
        </is>
      </c>
      <c r="C912" s="65" t="inlineStr">
        <is>
          <t>16#FB0E = 64270</t>
        </is>
      </c>
      <c r="D912" s="66" t="n"/>
      <c r="E912" s="66" t="n"/>
      <c r="F912" s="66" t="n"/>
      <c r="G912" s="65" t="inlineStr">
        <is>
          <t>Fault parameters</t>
        </is>
      </c>
      <c r="H912" s="65" t="inlineStr">
        <is>
          <t>R/W</t>
        </is>
      </c>
      <c r="I912" s="65" t="inlineStr">
        <is>
          <t>UINT (Unsigned16)</t>
        </is>
      </c>
      <c r="J912" s="65" t="inlineStr">
        <is>
          <t xml:space="preserve">1 </t>
        </is>
      </c>
      <c r="K912" s="65" t="inlineStr">
        <is>
          <t xml:space="preserve">0 </t>
        </is>
      </c>
      <c r="L912" s="65" t="inlineStr">
        <is>
          <t xml:space="preserve">0  ... 65535 </t>
        </is>
      </c>
      <c r="M912" s="65" t="inlineStr">
        <is>
          <t>[Ethernet Error Code] (ERR)</t>
        </is>
      </c>
      <c r="N912" s="69" t="inlineStr">
        <is>
          <t>[Ethernet Module Diag] (MTE)</t>
        </is>
      </c>
    </row>
    <row customFormat="1" r="913" s="60">
      <c r="A913" s="64" t="inlineStr">
        <is>
          <t>ESAV</t>
        </is>
      </c>
      <c r="B913" s="65" t="inlineStr">
        <is>
          <t>Energy Saved</t>
        </is>
      </c>
      <c r="C913" s="65" t="inlineStr">
        <is>
          <t>16#2A34 = 10804</t>
        </is>
      </c>
      <c r="D913" s="65" t="inlineStr">
        <is>
          <t>16#204E/5</t>
        </is>
      </c>
      <c r="E913" s="65" t="inlineStr">
        <is>
          <t>16#97/01/05 = 151/01/05</t>
        </is>
      </c>
      <c r="F913" s="66" t="n"/>
      <c r="G913" s="65" t="inlineStr">
        <is>
          <t>Actual values parameters</t>
        </is>
      </c>
      <c r="H913" s="65" t="inlineStr">
        <is>
          <t>R/WS</t>
        </is>
      </c>
      <c r="I913" s="65" t="inlineStr">
        <is>
          <t>UINT (Unsigned32)</t>
        </is>
      </c>
      <c r="J913" s="65" t="inlineStr">
        <is>
          <t>1 kWh</t>
        </is>
      </c>
      <c r="K913" s="66" t="n"/>
      <c r="L913" s="65" t="inlineStr">
        <is>
          <t>0 kWh ... 4294967295 kWh</t>
        </is>
      </c>
      <c r="M913" s="65" t="inlineStr">
        <is>
          <t>[Energy Saved] (ESAV)</t>
        </is>
      </c>
      <c r="N913" s="69" t="inlineStr">
        <is>
          <t>[Energy Saving] (ESA)</t>
        </is>
      </c>
    </row>
    <row customFormat="1" r="914" s="60">
      <c r="A914" s="64" t="inlineStr">
        <is>
          <t>ETAD</t>
        </is>
      </c>
      <c r="B914" s="65" t="inlineStr">
        <is>
          <t>DRIVECOM : Status word</t>
        </is>
      </c>
      <c r="C914" s="65" t="inlineStr">
        <is>
          <t>16#219B = 8603</t>
        </is>
      </c>
      <c r="D914" s="65" t="inlineStr">
        <is>
          <t>16#2038/4</t>
        </is>
      </c>
      <c r="E914" s="65" t="inlineStr">
        <is>
          <t>16#8C/01/04 = 140/01/04</t>
        </is>
      </c>
      <c r="F914" s="66" t="n"/>
      <c r="G914" s="65" t="inlineStr">
        <is>
          <t>Status parameters</t>
        </is>
      </c>
      <c r="H914" s="65" t="inlineStr">
        <is>
          <t>R</t>
        </is>
      </c>
      <c r="I914" s="67" t="inlineStr">
        <is>
          <t>WORD (BitString16)</t>
        </is>
      </c>
      <c r="J914" s="65" t="inlineStr">
        <is>
          <t>-</t>
        </is>
      </c>
      <c r="K914" s="66" t="n"/>
      <c r="L914" s="66" t="n"/>
      <c r="M914" s="66" t="n"/>
      <c r="N914" s="68" t="n"/>
    </row>
    <row customFormat="1" r="915" s="60">
      <c r="A915" s="64" t="inlineStr">
        <is>
          <t>ETHF</t>
        </is>
      </c>
      <c r="B915" s="65" t="inlineStr">
        <is>
          <t>Ethernet embedded fault (ETHF)</t>
        </is>
      </c>
      <c r="C915" s="65" t="inlineStr">
        <is>
          <t>16#1BE0 = 7136</t>
        </is>
      </c>
      <c r="D915" s="65" t="inlineStr">
        <is>
          <t>16#2029/25</t>
        </is>
      </c>
      <c r="E915" s="65" t="inlineStr">
        <is>
          <t>16#84/01/89 = 132/01/137</t>
        </is>
      </c>
      <c r="F915" s="66" t="n"/>
      <c r="G915" s="65" t="inlineStr">
        <is>
          <t>Fault parameters</t>
        </is>
      </c>
      <c r="H915" s="65" t="inlineStr">
        <is>
          <t>R/W</t>
        </is>
      </c>
      <c r="I915" s="65" t="inlineStr">
        <is>
          <t>UINT (Unsigned16)</t>
        </is>
      </c>
      <c r="J915" s="65" t="inlineStr">
        <is>
          <t xml:space="preserve">1 </t>
        </is>
      </c>
      <c r="K915" s="66" t="n"/>
      <c r="L915" s="65" t="inlineStr">
        <is>
          <t xml:space="preserve">0  ... 65535 </t>
        </is>
      </c>
      <c r="M915" s="66" t="n"/>
      <c r="N915" s="68" t="n"/>
    </row>
    <row customFormat="1" r="916" s="60">
      <c r="A916" s="64" t="inlineStr">
        <is>
          <t>ETHL</t>
        </is>
      </c>
      <c r="B916" s="65" t="inlineStr">
        <is>
          <t>Ethernet error response</t>
        </is>
      </c>
      <c r="C916" s="65" t="inlineStr">
        <is>
          <t>16#1B6D = 7021</t>
        </is>
      </c>
      <c r="D916" s="65" t="inlineStr">
        <is>
          <t>16#2028/16</t>
        </is>
      </c>
      <c r="E916" s="65" t="inlineStr">
        <is>
          <t>16#84/01/16 = 132/01/22</t>
        </is>
      </c>
      <c r="F916" s="67" t="inlineStr">
        <is>
          <t>ECFG</t>
        </is>
      </c>
      <c r="G916" s="65" t="inlineStr">
        <is>
          <t>Configuration and settings</t>
        </is>
      </c>
      <c r="H916" s="65" t="inlineStr">
        <is>
          <t>R/WS</t>
        </is>
      </c>
      <c r="I916" s="65" t="inlineStr">
        <is>
          <t>WORD (Enumeration)</t>
        </is>
      </c>
      <c r="J916" s="65" t="inlineStr">
        <is>
          <t>-</t>
        </is>
      </c>
      <c r="K916" s="65" t="inlineStr">
        <is>
          <t>[Freewheel stop] YES</t>
        </is>
      </c>
      <c r="L916" s="66" t="n"/>
      <c r="M916" s="65" t="inlineStr">
        <is>
          <t>[Eth Error Response] (ETHL)</t>
        </is>
      </c>
      <c r="N916" s="69" t="inlineStr">
        <is>
          <t>[Embedded modbus TCP] (EMTC)
[Communication Module] (COMO)</t>
        </is>
      </c>
    </row>
    <row customFormat="1" r="917" s="60">
      <c r="A917" s="64" t="inlineStr">
        <is>
          <t>F2DL</t>
        </is>
      </c>
      <c r="B917" s="65" t="inlineStr">
        <is>
          <t>2 Frequency Threshold</t>
        </is>
      </c>
      <c r="C917" s="65" t="inlineStr">
        <is>
          <t>16#2B04 = 11012</t>
        </is>
      </c>
      <c r="D917" s="65" t="inlineStr">
        <is>
          <t>16#2050/D</t>
        </is>
      </c>
      <c r="E917" s="65" t="inlineStr">
        <is>
          <t>16#98/01/0D = 152/01/13</t>
        </is>
      </c>
      <c r="F917" s="66" t="n"/>
      <c r="G917" s="65" t="inlineStr">
        <is>
          <t>Configuration and settings</t>
        </is>
      </c>
      <c r="H917" s="65" t="inlineStr">
        <is>
          <t>R/W</t>
        </is>
      </c>
      <c r="I917" s="65" t="inlineStr">
        <is>
          <t>UINT (Unsigned16)</t>
        </is>
      </c>
      <c r="J917" s="65" t="inlineStr">
        <is>
          <t>0.1 Hz</t>
        </is>
      </c>
      <c r="K917" s="65" t="inlineStr">
        <is>
          <t>0.0 Hz</t>
        </is>
      </c>
      <c r="L917" s="65" t="inlineStr">
        <is>
          <t>0.0 Hz ... 300.0 Hz</t>
        </is>
      </c>
      <c r="M917" s="65" t="inlineStr">
        <is>
          <t>[2 Freq. Threshold] (F2DL)</t>
        </is>
      </c>
      <c r="N917" s="69" t="inlineStr">
        <is>
          <t>[Threshold reached] (THRE)
[Settings] (SET)</t>
        </is>
      </c>
    </row>
    <row customFormat="1" r="918" s="60">
      <c r="A918" s="64" t="inlineStr">
        <is>
          <t>FPBT</t>
        </is>
      </c>
      <c r="B918" s="65" t="inlineStr">
        <is>
          <t>Fan operation time</t>
        </is>
      </c>
      <c r="C918" s="65" t="inlineStr">
        <is>
          <t>16#0CC0 = 3264</t>
        </is>
      </c>
      <c r="D918" s="65" t="inlineStr">
        <is>
          <t>16#2002/41</t>
        </is>
      </c>
      <c r="E918" s="65" t="inlineStr">
        <is>
          <t>16#71/01/41 = 113/01/65</t>
        </is>
      </c>
      <c r="F918" s="66" t="n"/>
      <c r="G918" s="65" t="inlineStr">
        <is>
          <t>Actual values parameters</t>
        </is>
      </c>
      <c r="H918" s="65" t="inlineStr">
        <is>
          <t>R/WS</t>
        </is>
      </c>
      <c r="I918" s="65" t="inlineStr">
        <is>
          <t>UINT (Unsigned32)</t>
        </is>
      </c>
      <c r="J918" s="65" t="inlineStr">
        <is>
          <t>1 h</t>
        </is>
      </c>
      <c r="K918" s="66" t="n"/>
      <c r="L918" s="65" t="inlineStr">
        <is>
          <t>0 h ... 500000 h</t>
        </is>
      </c>
      <c r="M918" s="65" t="inlineStr">
        <is>
          <t>[Fan Operation Time] (FPBT)</t>
        </is>
      </c>
      <c r="N918" s="69" t="inlineStr">
        <is>
          <t>[Counter Management] (ELT)
[V0_SubmenuCounterManagement] (COMA)</t>
        </is>
      </c>
    </row>
    <row customFormat="1" r="919" s="60">
      <c r="A919" s="64" t="inlineStr">
        <is>
          <t>FEM</t>
        </is>
      </c>
      <c r="B919" s="65" t="inlineStr">
        <is>
          <t>Flow Estimation Mode</t>
        </is>
      </c>
      <c r="C919" s="65" t="inlineStr">
        <is>
          <t>16#3E80 = 16000</t>
        </is>
      </c>
      <c r="D919" s="65" t="inlineStr">
        <is>
          <t>16#2082/1</t>
        </is>
      </c>
      <c r="E919" s="65" t="inlineStr">
        <is>
          <t>16#B1/01/01 = 177/01/01</t>
        </is>
      </c>
      <c r="F919" s="67" t="inlineStr">
        <is>
          <t>FEM</t>
        </is>
      </c>
      <c r="G919" s="65" t="inlineStr">
        <is>
          <t>Configuration and settings</t>
        </is>
      </c>
      <c r="H919" s="65" t="inlineStr">
        <is>
          <t>R/WS</t>
        </is>
      </c>
      <c r="I919" s="65" t="inlineStr">
        <is>
          <t>WORD (Enumeration)</t>
        </is>
      </c>
      <c r="J919" s="65" t="inlineStr">
        <is>
          <t>-</t>
        </is>
      </c>
      <c r="K919" s="65" t="inlineStr">
        <is>
          <t>[Disable pump characteristics] NO</t>
        </is>
      </c>
      <c r="L919" s="66" t="n"/>
      <c r="M919" s="65" t="inlineStr">
        <is>
          <t>[Flow Estimation Mode] (FEM)</t>
        </is>
      </c>
      <c r="N919" s="69" t="inlineStr">
        <is>
          <t>[Flow estimation] (SFE)</t>
        </is>
      </c>
    </row>
    <row customFormat="1" r="920" s="60">
      <c r="A920" s="64" t="inlineStr">
        <is>
          <t>FS1C</t>
        </is>
      </c>
      <c r="B920" s="65" t="inlineStr">
        <is>
          <t>Total Quantity</t>
        </is>
      </c>
      <c r="C920" s="65" t="inlineStr">
        <is>
          <t>16#3D65 = 15717</t>
        </is>
      </c>
      <c r="D920" s="65" t="inlineStr">
        <is>
          <t>16#207F/12</t>
        </is>
      </c>
      <c r="E920" s="65" t="inlineStr">
        <is>
          <t>16#AF/01/76 = 175/01/118</t>
        </is>
      </c>
      <c r="F920" s="66" t="n"/>
      <c r="G920" s="65" t="inlineStr">
        <is>
          <t>Actual values parameters</t>
        </is>
      </c>
      <c r="H920" s="65" t="inlineStr">
        <is>
          <t>R/WS</t>
        </is>
      </c>
      <c r="I920" s="65" t="inlineStr">
        <is>
          <t>INT (Signed32)</t>
        </is>
      </c>
      <c r="J920" s="65" t="inlineStr">
        <is>
          <t>Refer to programming manual</t>
        </is>
      </c>
      <c r="K920" s="66" t="n"/>
      <c r="L920" s="65" t="inlineStr">
        <is>
          <t>0 ... 2147483647</t>
        </is>
      </c>
      <c r="M920" s="65" t="inlineStr">
        <is>
          <t>[Total Quantity] (FS1C)</t>
        </is>
      </c>
      <c r="N920" s="69" t="inlineStr">
        <is>
          <t>[Application Parameters] (APR)</t>
        </is>
      </c>
    </row>
    <row customFormat="1" r="921" s="60">
      <c r="A921" s="64" t="inlineStr">
        <is>
          <t>FS1J</t>
        </is>
      </c>
      <c r="B921" s="65" t="inlineStr">
        <is>
          <t>LowestFlow</t>
        </is>
      </c>
      <c r="C921" s="65" t="inlineStr">
        <is>
          <t>16#3EB8 = 16056</t>
        </is>
      </c>
      <c r="D921" s="65" t="inlineStr">
        <is>
          <t>16#2082/39</t>
        </is>
      </c>
      <c r="E921" s="65" t="inlineStr">
        <is>
          <t>16#B1/01/39 = 177/01/57</t>
        </is>
      </c>
      <c r="F921" s="66" t="n"/>
      <c r="G921" s="65" t="inlineStr">
        <is>
          <t>Configuration and settings</t>
        </is>
      </c>
      <c r="H921" s="65" t="inlineStr">
        <is>
          <t>R</t>
        </is>
      </c>
      <c r="I921" s="65" t="inlineStr">
        <is>
          <t>INT (Signed16)</t>
        </is>
      </c>
      <c r="J921" s="65" t="inlineStr">
        <is>
          <t>Refer to programming manual</t>
        </is>
      </c>
      <c r="K921" s="66" t="n"/>
      <c r="L921" s="65" t="inlineStr">
        <is>
          <t>-32767 ... 32767</t>
        </is>
      </c>
      <c r="M921" s="65" t="inlineStr">
        <is>
          <t>[Lowest Flow] (FS1J)</t>
        </is>
      </c>
      <c r="N921" s="69" t="inlineStr">
        <is>
          <t>[Application Parameters] (APR)</t>
        </is>
      </c>
    </row>
    <row customFormat="1" r="922" s="60">
      <c r="A922" s="64" t="inlineStr">
        <is>
          <t>FS1K</t>
        </is>
      </c>
      <c r="B922" s="65" t="inlineStr">
        <is>
          <t>Highest Flow</t>
        </is>
      </c>
      <c r="C922" s="65" t="inlineStr">
        <is>
          <t>16#3EB7 = 16055</t>
        </is>
      </c>
      <c r="D922" s="65" t="inlineStr">
        <is>
          <t>16#2082/38</t>
        </is>
      </c>
      <c r="E922" s="65" t="inlineStr">
        <is>
          <t>16#B1/01/38 = 177/01/56</t>
        </is>
      </c>
      <c r="F922" s="66" t="n"/>
      <c r="G922" s="65" t="inlineStr">
        <is>
          <t>Configuration and settings</t>
        </is>
      </c>
      <c r="H922" s="65" t="inlineStr">
        <is>
          <t>R</t>
        </is>
      </c>
      <c r="I922" s="65" t="inlineStr">
        <is>
          <t>INT (Signed16)</t>
        </is>
      </c>
      <c r="J922" s="65" t="inlineStr">
        <is>
          <t>Refer to programming manual</t>
        </is>
      </c>
      <c r="K922" s="66" t="n"/>
      <c r="L922" s="65" t="inlineStr">
        <is>
          <t>-32767 ... 32767</t>
        </is>
      </c>
      <c r="M922" s="65" t="inlineStr">
        <is>
          <t>[Highest Flow] (FS1K)</t>
        </is>
      </c>
      <c r="N922" s="69" t="inlineStr">
        <is>
          <t>[Application Parameters] (APR)</t>
        </is>
      </c>
    </row>
    <row customFormat="1" r="923" s="60">
      <c r="A923" s="64" t="inlineStr">
        <is>
          <t>FSPD</t>
        </is>
      </c>
      <c r="B923" s="65" t="inlineStr">
        <is>
          <t>Fan speed</t>
        </is>
      </c>
      <c r="C923" s="65" t="inlineStr">
        <is>
          <t>16#0CBF = 3263</t>
        </is>
      </c>
      <c r="D923" s="65" t="inlineStr">
        <is>
          <t>16#2002/40</t>
        </is>
      </c>
      <c r="E923" s="65" t="inlineStr">
        <is>
          <t>16#71/01/40 = 113/01/64</t>
        </is>
      </c>
      <c r="F923" s="66" t="n"/>
      <c r="G923" s="65" t="inlineStr">
        <is>
          <t>Measurement parameters</t>
        </is>
      </c>
      <c r="H923" s="65" t="inlineStr">
        <is>
          <t>R</t>
        </is>
      </c>
      <c r="I923" s="65" t="inlineStr">
        <is>
          <t>UINT (Unsigned16)</t>
        </is>
      </c>
      <c r="J923" s="65" t="inlineStr">
        <is>
          <t>1 rpm</t>
        </is>
      </c>
      <c r="K923" s="66" t="n"/>
      <c r="L923" s="65" t="inlineStr">
        <is>
          <t>0 rpm ... 65535 rpm</t>
        </is>
      </c>
      <c r="M923" s="66" t="n"/>
      <c r="N923" s="68" t="n"/>
    </row>
    <row customFormat="1" r="924" s="60">
      <c r="A924" s="64" t="inlineStr">
        <is>
          <t>FTDL</t>
        </is>
      </c>
      <c r="B924" s="65" t="inlineStr">
        <is>
          <t>Low Freq. Threshold</t>
        </is>
      </c>
      <c r="C924" s="65" t="inlineStr">
        <is>
          <t>16#2B03 = 11011</t>
        </is>
      </c>
      <c r="D924" s="65" t="inlineStr">
        <is>
          <t>16#2050/C</t>
        </is>
      </c>
      <c r="E924" s="65" t="inlineStr">
        <is>
          <t>16#98/01/0C = 152/01/12</t>
        </is>
      </c>
      <c r="F924" s="66" t="n"/>
      <c r="G924" s="65" t="inlineStr">
        <is>
          <t>Configuration and settings</t>
        </is>
      </c>
      <c r="H924" s="65" t="inlineStr">
        <is>
          <t>R/W</t>
        </is>
      </c>
      <c r="I924" s="65" t="inlineStr">
        <is>
          <t>UINT (Unsigned16)</t>
        </is>
      </c>
      <c r="J924" s="65" t="inlineStr">
        <is>
          <t>0.1 Hz</t>
        </is>
      </c>
      <c r="K924" s="65" t="inlineStr">
        <is>
          <t>0.0 Hz</t>
        </is>
      </c>
      <c r="L924" s="65" t="inlineStr">
        <is>
          <t>0.0 Hz ... 300.0 Hz</t>
        </is>
      </c>
      <c r="M924" s="65" t="inlineStr">
        <is>
          <t>[Low Freq.Threshold] (FTDL)</t>
        </is>
      </c>
      <c r="N924" s="69" t="inlineStr">
        <is>
          <t>[Threshold reached] (THRE)
[Settings] (SET)</t>
        </is>
      </c>
    </row>
    <row customFormat="1" r="925" s="60">
      <c r="A925" s="64" t="inlineStr">
        <is>
          <t>FTO</t>
        </is>
      </c>
      <c r="B925" s="65" t="inlineStr">
        <is>
          <t>Ovld time Before Restart</t>
        </is>
      </c>
      <c r="C925" s="65" t="inlineStr">
        <is>
          <t>16#3857 = 14423</t>
        </is>
      </c>
      <c r="D925" s="65" t="inlineStr">
        <is>
          <t>16#2072/18</t>
        </is>
      </c>
      <c r="E925" s="65" t="inlineStr">
        <is>
          <t>16#A9/01/18 = 169/01/24</t>
        </is>
      </c>
      <c r="F925" s="66" t="n"/>
      <c r="G925" s="65" t="inlineStr">
        <is>
          <t>Configuration and settings</t>
        </is>
      </c>
      <c r="H925" s="65" t="inlineStr">
        <is>
          <t>R/W</t>
        </is>
      </c>
      <c r="I925" s="65" t="inlineStr">
        <is>
          <t>UINT (Unsigned16)</t>
        </is>
      </c>
      <c r="J925" s="65" t="inlineStr">
        <is>
          <t>1 min</t>
        </is>
      </c>
      <c r="K925" s="65" t="inlineStr">
        <is>
          <t>0 min</t>
        </is>
      </c>
      <c r="L925" s="65" t="inlineStr">
        <is>
          <t>0 min ... 6 min</t>
        </is>
      </c>
      <c r="M925" s="65" t="inlineStr">
        <is>
          <t>[Overload T.B.Rest.] (FTO)</t>
        </is>
      </c>
      <c r="N925" s="69" t="inlineStr">
        <is>
          <t>[Settings] (SET)
[Process overload] (OLD)</t>
        </is>
      </c>
    </row>
    <row customFormat="1" r="926" s="60">
      <c r="A926" s="64" t="inlineStr">
        <is>
          <t>FTU</t>
        </is>
      </c>
      <c r="B926" s="65" t="inlineStr">
        <is>
          <t>Unld Time Before Restart</t>
        </is>
      </c>
      <c r="C926" s="65" t="inlineStr">
        <is>
          <t>16#384D = 14413</t>
        </is>
      </c>
      <c r="D926" s="65" t="inlineStr">
        <is>
          <t>16#2072/E</t>
        </is>
      </c>
      <c r="E926" s="65" t="inlineStr">
        <is>
          <t>16#A9/01/0E = 169/01/14</t>
        </is>
      </c>
      <c r="F926" s="66" t="n"/>
      <c r="G926" s="65" t="inlineStr">
        <is>
          <t>Configuration and settings</t>
        </is>
      </c>
      <c r="H926" s="65" t="inlineStr">
        <is>
          <t>R/W</t>
        </is>
      </c>
      <c r="I926" s="65" t="inlineStr">
        <is>
          <t>UINT (Unsigned16)</t>
        </is>
      </c>
      <c r="J926" s="65" t="inlineStr">
        <is>
          <t>1 min</t>
        </is>
      </c>
      <c r="K926" s="65" t="inlineStr">
        <is>
          <t>0 min</t>
        </is>
      </c>
      <c r="L926" s="65" t="inlineStr">
        <is>
          <t>0 min ... 6 min</t>
        </is>
      </c>
      <c r="M926" s="65" t="inlineStr">
        <is>
          <t>[Underload T.B.Rest.] (FTU)</t>
        </is>
      </c>
      <c r="N926" s="69" t="inlineStr">
        <is>
          <t>[Settings] (SET)
[Process underload] (ULD)</t>
        </is>
      </c>
    </row>
    <row customFormat="1" r="927" s="60">
      <c r="A927" s="64" t="inlineStr">
        <is>
          <t>GRFL</t>
        </is>
      </c>
      <c r="B927" s="65" t="inlineStr">
        <is>
          <t>Ground Fault activation</t>
        </is>
      </c>
      <c r="C927" s="65" t="inlineStr">
        <is>
          <t>16#1B76 = 7030</t>
        </is>
      </c>
      <c r="D927" s="65" t="inlineStr">
        <is>
          <t>16#2028/1F</t>
        </is>
      </c>
      <c r="E927" s="65" t="inlineStr">
        <is>
          <t>16#84/01/1F = 132/01/31</t>
        </is>
      </c>
      <c r="F927" s="66" t="n"/>
      <c r="G927" s="65" t="inlineStr">
        <is>
          <t>Configuration and settings</t>
        </is>
      </c>
      <c r="H927" s="65" t="inlineStr">
        <is>
          <t>R/WS</t>
        </is>
      </c>
      <c r="I927" s="65" t="inlineStr">
        <is>
          <t>INT (Signed16)</t>
        </is>
      </c>
      <c r="J927" s="65" t="inlineStr">
        <is>
          <t>0.1 %</t>
        </is>
      </c>
      <c r="K927" s="65" t="inlineStr">
        <is>
          <t>-0.1 %</t>
        </is>
      </c>
      <c r="L927" s="65" t="inlineStr">
        <is>
          <t>-0.2 % ... 100.0 %</t>
        </is>
      </c>
      <c r="M927" s="65" t="inlineStr">
        <is>
          <t>[Ground Fault Activation] (GRFL)</t>
        </is>
      </c>
      <c r="N927" s="69" t="inlineStr">
        <is>
          <t>[Ground Fault ] (GRFL)</t>
        </is>
      </c>
    </row>
    <row customFormat="1" r="928" s="60">
      <c r="A928" s="64" t="inlineStr">
        <is>
          <t>GIVB</t>
        </is>
      </c>
      <c r="B928" s="65" t="inlineStr">
        <is>
          <t>Response to input ground fault</t>
        </is>
      </c>
      <c r="C928" s="65" t="inlineStr">
        <is>
          <t>16#9CC3 = 40131</t>
        </is>
      </c>
      <c r="D928" s="66" t="n"/>
      <c r="E928" s="66" t="n"/>
      <c r="F928" s="67" t="inlineStr">
        <is>
          <t>GOVB</t>
        </is>
      </c>
      <c r="G928" s="65" t="inlineStr">
        <is>
          <t>Configuration and settings</t>
        </is>
      </c>
      <c r="H928" s="65" t="inlineStr">
        <is>
          <t>R/W</t>
        </is>
      </c>
      <c r="I928" s="65" t="inlineStr">
        <is>
          <t>WORD (Enumeration)</t>
        </is>
      </c>
      <c r="J928" s="65" t="inlineStr">
        <is>
          <t>-</t>
        </is>
      </c>
      <c r="K928" s="65" t="inlineStr">
        <is>
          <t>[Ground warning] ALRM</t>
        </is>
      </c>
      <c r="L928" s="66" t="n"/>
      <c r="M928" s="66" t="n"/>
      <c r="N928" s="68" t="n"/>
    </row>
    <row customFormat="1" r="929" s="60">
      <c r="A929" s="64" t="inlineStr">
        <is>
          <t>GIVL</t>
        </is>
      </c>
      <c r="B929" s="65" t="inlineStr">
        <is>
          <t>Input ground fault level</t>
        </is>
      </c>
      <c r="C929" s="65" t="inlineStr">
        <is>
          <t>16#9CBA = 40122</t>
        </is>
      </c>
      <c r="D929" s="66" t="n"/>
      <c r="E929" s="66" t="n"/>
      <c r="F929" s="66" t="n"/>
      <c r="G929" s="65" t="inlineStr">
        <is>
          <t>Configuration and settings</t>
        </is>
      </c>
      <c r="H929" s="65" t="inlineStr">
        <is>
          <t>R/W</t>
        </is>
      </c>
      <c r="I929" s="65" t="inlineStr">
        <is>
          <t>INT (Signed16)</t>
        </is>
      </c>
      <c r="J929" s="65" t="inlineStr">
        <is>
          <t>0.1 %</t>
        </is>
      </c>
      <c r="K929" s="65" t="inlineStr">
        <is>
          <t>-0.1 %</t>
        </is>
      </c>
      <c r="L929" s="65" t="inlineStr">
        <is>
          <t>-0.1 % ... 200.0 %</t>
        </is>
      </c>
      <c r="M929" s="66" t="n"/>
      <c r="N929" s="68" t="n"/>
    </row>
    <row customFormat="1" r="930" s="60">
      <c r="A930" s="64" t="inlineStr">
        <is>
          <t>GIVT</t>
        </is>
      </c>
      <c r="B930" s="65" t="inlineStr">
        <is>
          <t>Input ground fault timeout</t>
        </is>
      </c>
      <c r="C930" s="65" t="inlineStr">
        <is>
          <t>16#9CBB = 40123</t>
        </is>
      </c>
      <c r="D930" s="66" t="n"/>
      <c r="E930" s="66" t="n"/>
      <c r="F930" s="66" t="n"/>
      <c r="G930" s="65" t="inlineStr">
        <is>
          <t>Configuration and settings</t>
        </is>
      </c>
      <c r="H930" s="65" t="inlineStr">
        <is>
          <t>R/W</t>
        </is>
      </c>
      <c r="I930" s="65" t="inlineStr">
        <is>
          <t>UINT (Unsigned16)</t>
        </is>
      </c>
      <c r="J930" s="65" t="inlineStr">
        <is>
          <t>0.1 s</t>
        </is>
      </c>
      <c r="K930" s="65" t="inlineStr">
        <is>
          <t>0.1 s</t>
        </is>
      </c>
      <c r="L930" s="65" t="inlineStr">
        <is>
          <t>0.1 s ... 6000.0 s</t>
        </is>
      </c>
      <c r="M930" s="66" t="n"/>
      <c r="N930" s="68" t="n"/>
    </row>
    <row customFormat="1" r="931" s="60">
      <c r="A931" s="64" t="inlineStr">
        <is>
          <t>GOVB</t>
        </is>
      </c>
      <c r="B931" s="65" t="inlineStr">
        <is>
          <t>Response to output ground fault</t>
        </is>
      </c>
      <c r="C931" s="65" t="inlineStr">
        <is>
          <t>16#9CC2 = 40130</t>
        </is>
      </c>
      <c r="D931" s="66" t="n"/>
      <c r="E931" s="66" t="n"/>
      <c r="F931" s="67" t="inlineStr">
        <is>
          <t>GOVB</t>
        </is>
      </c>
      <c r="G931" s="65" t="inlineStr">
        <is>
          <t>Configuration and settings</t>
        </is>
      </c>
      <c r="H931" s="65" t="inlineStr">
        <is>
          <t>R/W</t>
        </is>
      </c>
      <c r="I931" s="65" t="inlineStr">
        <is>
          <t>WORD (Enumeration)</t>
        </is>
      </c>
      <c r="J931" s="65" t="inlineStr">
        <is>
          <t>-</t>
        </is>
      </c>
      <c r="K931" s="65" t="inlineStr">
        <is>
          <t>[Ground warning] ALRM</t>
        </is>
      </c>
      <c r="L931" s="66" t="n"/>
      <c r="M931" s="66" t="n"/>
      <c r="N931" s="68" t="n"/>
    </row>
    <row customFormat="1" r="932" s="60">
      <c r="A932" s="64" t="inlineStr">
        <is>
          <t>GOVL</t>
        </is>
      </c>
      <c r="B932" s="65" t="inlineStr">
        <is>
          <t>Output ground fault level</t>
        </is>
      </c>
      <c r="C932" s="65" t="inlineStr">
        <is>
          <t>16#9CB8 = 40120</t>
        </is>
      </c>
      <c r="D932" s="66" t="n"/>
      <c r="E932" s="66" t="n"/>
      <c r="F932" s="66" t="n"/>
      <c r="G932" s="65" t="inlineStr">
        <is>
          <t>Configuration and settings</t>
        </is>
      </c>
      <c r="H932" s="65" t="inlineStr">
        <is>
          <t>R/W</t>
        </is>
      </c>
      <c r="I932" s="65" t="inlineStr">
        <is>
          <t>INT (Signed16)</t>
        </is>
      </c>
      <c r="J932" s="65" t="inlineStr">
        <is>
          <t>0.1 %</t>
        </is>
      </c>
      <c r="K932" s="65" t="inlineStr">
        <is>
          <t>-0.1 %</t>
        </is>
      </c>
      <c r="L932" s="65" t="inlineStr">
        <is>
          <t>-0.1 % ... 200.0 %</t>
        </is>
      </c>
      <c r="M932" s="66" t="n"/>
      <c r="N932" s="68" t="n"/>
    </row>
    <row customFormat="1" r="933" s="60">
      <c r="A933" s="64" t="inlineStr">
        <is>
          <t>GOVT</t>
        </is>
      </c>
      <c r="B933" s="65" t="inlineStr">
        <is>
          <t>Output ground fault timeout</t>
        </is>
      </c>
      <c r="C933" s="65" t="inlineStr">
        <is>
          <t>16#9CB9 = 40121</t>
        </is>
      </c>
      <c r="D933" s="66" t="n"/>
      <c r="E933" s="66" t="n"/>
      <c r="F933" s="66" t="n"/>
      <c r="G933" s="65" t="inlineStr">
        <is>
          <t>Configuration and settings</t>
        </is>
      </c>
      <c r="H933" s="65" t="inlineStr">
        <is>
          <t>R/W</t>
        </is>
      </c>
      <c r="I933" s="65" t="inlineStr">
        <is>
          <t>UINT (Unsigned16)</t>
        </is>
      </c>
      <c r="J933" s="65" t="inlineStr">
        <is>
          <t>0.1 s</t>
        </is>
      </c>
      <c r="K933" s="65" t="inlineStr">
        <is>
          <t>0.1 s</t>
        </is>
      </c>
      <c r="L933" s="65" t="inlineStr">
        <is>
          <t>0.1 s ... 6000.0 s</t>
        </is>
      </c>
      <c r="M933" s="66" t="n"/>
      <c r="N933" s="68" t="n"/>
    </row>
    <row customFormat="1" r="934" s="60">
      <c r="A934" s="64" t="inlineStr">
        <is>
          <t>HS9</t>
        </is>
      </c>
      <c r="B934" s="65" t="inlineStr">
        <is>
          <t>Drive state</t>
        </is>
      </c>
      <c r="C934" s="65" t="inlineStr">
        <is>
          <t>16#1CA1 = 7329</t>
        </is>
      </c>
      <c r="D934" s="65" t="inlineStr">
        <is>
          <t>16#202B/1E</t>
        </is>
      </c>
      <c r="E934" s="65" t="inlineStr">
        <is>
          <t>16#85/01/82 = 133/01/130</t>
        </is>
      </c>
      <c r="F934" s="67" t="inlineStr">
        <is>
          <t>HMIS</t>
        </is>
      </c>
      <c r="G934" s="65" t="inlineStr">
        <is>
          <t>History parameters</t>
        </is>
      </c>
      <c r="H934" s="65" t="inlineStr">
        <is>
          <t>R</t>
        </is>
      </c>
      <c r="I934" s="65" t="inlineStr">
        <is>
          <t>WORD (Enumeration)</t>
        </is>
      </c>
      <c r="J934" s="65" t="inlineStr">
        <is>
          <t>-</t>
        </is>
      </c>
      <c r="K934" s="66" t="n"/>
      <c r="L934" s="66" t="n"/>
      <c r="M934" s="65" t="inlineStr">
        <is>
          <t>[Drive state] (HS9)</t>
        </is>
      </c>
      <c r="N934" s="69" t="inlineStr">
        <is>
          <t>[None] (DP9)</t>
        </is>
      </c>
    </row>
    <row customFormat="1" r="935" s="60">
      <c r="A935" s="64" t="inlineStr">
        <is>
          <t>HSA</t>
        </is>
      </c>
      <c r="B935" s="65" t="inlineStr">
        <is>
          <t>Drive state</t>
        </is>
      </c>
      <c r="C935" s="65" t="inlineStr">
        <is>
          <t>16#1E28 = 7720</t>
        </is>
      </c>
      <c r="D935" s="65" t="inlineStr">
        <is>
          <t>16#202F/15</t>
        </is>
      </c>
      <c r="E935" s="65" t="inlineStr">
        <is>
          <t>16#87/01/79 = 135/01/121</t>
        </is>
      </c>
      <c r="F935" s="67" t="inlineStr">
        <is>
          <t>HMIS</t>
        </is>
      </c>
      <c r="G935" s="65" t="inlineStr">
        <is>
          <t>History parameters</t>
        </is>
      </c>
      <c r="H935" s="65" t="inlineStr">
        <is>
          <t>R</t>
        </is>
      </c>
      <c r="I935" s="65" t="inlineStr">
        <is>
          <t>WORD (Enumeration)</t>
        </is>
      </c>
      <c r="J935" s="65" t="inlineStr">
        <is>
          <t>-</t>
        </is>
      </c>
      <c r="K935" s="66" t="n"/>
      <c r="L935" s="66" t="n"/>
      <c r="M935" s="65" t="inlineStr">
        <is>
          <t>[Drive state] (HSA)</t>
        </is>
      </c>
      <c r="N935" s="69" t="inlineStr">
        <is>
          <t>[None] (DPA)</t>
        </is>
      </c>
    </row>
    <row customFormat="1" r="936" s="60">
      <c r="A936" s="64" t="inlineStr">
        <is>
          <t>HSB</t>
        </is>
      </c>
      <c r="B936" s="65" t="inlineStr">
        <is>
          <t>Drive state</t>
        </is>
      </c>
      <c r="C936" s="65" t="inlineStr">
        <is>
          <t>16#1E29 = 7721</t>
        </is>
      </c>
      <c r="D936" s="65" t="inlineStr">
        <is>
          <t>16#202F/16</t>
        </is>
      </c>
      <c r="E936" s="65" t="inlineStr">
        <is>
          <t>16#87/01/7A = 135/01/122</t>
        </is>
      </c>
      <c r="F936" s="67" t="inlineStr">
        <is>
          <t>HMIS</t>
        </is>
      </c>
      <c r="G936" s="65" t="inlineStr">
        <is>
          <t>History parameters</t>
        </is>
      </c>
      <c r="H936" s="65" t="inlineStr">
        <is>
          <t>R</t>
        </is>
      </c>
      <c r="I936" s="65" t="inlineStr">
        <is>
          <t>WORD (Enumeration)</t>
        </is>
      </c>
      <c r="J936" s="65" t="inlineStr">
        <is>
          <t>-</t>
        </is>
      </c>
      <c r="K936" s="66" t="n"/>
      <c r="L936" s="66" t="n"/>
      <c r="M936" s="65" t="inlineStr">
        <is>
          <t>[Drive state] (HSB)</t>
        </is>
      </c>
      <c r="N936" s="69" t="inlineStr">
        <is>
          <t>[None] (DPB)</t>
        </is>
      </c>
    </row>
    <row customFormat="1" r="937" s="60">
      <c r="A937" s="64" t="inlineStr">
        <is>
          <t>HSC</t>
        </is>
      </c>
      <c r="B937" s="65" t="inlineStr">
        <is>
          <t>Drive state</t>
        </is>
      </c>
      <c r="C937" s="65" t="inlineStr">
        <is>
          <t>16#1E2A = 7722</t>
        </is>
      </c>
      <c r="D937" s="65" t="inlineStr">
        <is>
          <t>16#202F/17</t>
        </is>
      </c>
      <c r="E937" s="65" t="inlineStr">
        <is>
          <t>16#87/01/7B = 135/01/123</t>
        </is>
      </c>
      <c r="F937" s="67" t="inlineStr">
        <is>
          <t>HMIS</t>
        </is>
      </c>
      <c r="G937" s="65" t="inlineStr">
        <is>
          <t>History parameters</t>
        </is>
      </c>
      <c r="H937" s="65" t="inlineStr">
        <is>
          <t>R</t>
        </is>
      </c>
      <c r="I937" s="65" t="inlineStr">
        <is>
          <t>WORD (Enumeration)</t>
        </is>
      </c>
      <c r="J937" s="65" t="inlineStr">
        <is>
          <t>-</t>
        </is>
      </c>
      <c r="K937" s="66" t="n"/>
      <c r="L937" s="66" t="n"/>
      <c r="M937" s="65" t="inlineStr">
        <is>
          <t>[Drive state] (HSC)</t>
        </is>
      </c>
      <c r="N937" s="69" t="inlineStr">
        <is>
          <t>[None] (DPC)</t>
        </is>
      </c>
    </row>
    <row customFormat="1" r="938" s="60">
      <c r="A938" s="64" t="inlineStr">
        <is>
          <t>HSD</t>
        </is>
      </c>
      <c r="B938" s="65" t="inlineStr">
        <is>
          <t>Drive state</t>
        </is>
      </c>
      <c r="C938" s="65" t="inlineStr">
        <is>
          <t>16#1E2B = 7723</t>
        </is>
      </c>
      <c r="D938" s="65" t="inlineStr">
        <is>
          <t>16#202F/18</t>
        </is>
      </c>
      <c r="E938" s="65" t="inlineStr">
        <is>
          <t>16#87/01/7C = 135/01/124</t>
        </is>
      </c>
      <c r="F938" s="67" t="inlineStr">
        <is>
          <t>HMIS</t>
        </is>
      </c>
      <c r="G938" s="65" t="inlineStr">
        <is>
          <t>History parameters</t>
        </is>
      </c>
      <c r="H938" s="65" t="inlineStr">
        <is>
          <t>R</t>
        </is>
      </c>
      <c r="I938" s="65" t="inlineStr">
        <is>
          <t>WORD (Enumeration)</t>
        </is>
      </c>
      <c r="J938" s="65" t="inlineStr">
        <is>
          <t>-</t>
        </is>
      </c>
      <c r="K938" s="66" t="n"/>
      <c r="L938" s="66" t="n"/>
      <c r="M938" s="65" t="inlineStr">
        <is>
          <t>[Drive state] (HSD)</t>
        </is>
      </c>
      <c r="N938" s="69" t="inlineStr">
        <is>
          <t>[None] (DPD)</t>
        </is>
      </c>
    </row>
    <row customFormat="1" r="939" s="60">
      <c r="A939" s="64" t="inlineStr">
        <is>
          <t>HSE</t>
        </is>
      </c>
      <c r="B939" s="65" t="inlineStr">
        <is>
          <t>Drive state</t>
        </is>
      </c>
      <c r="C939" s="65" t="inlineStr">
        <is>
          <t>16#1E2C = 7724</t>
        </is>
      </c>
      <c r="D939" s="65" t="inlineStr">
        <is>
          <t>16#202F/19</t>
        </is>
      </c>
      <c r="E939" s="65" t="inlineStr">
        <is>
          <t>16#87/01/7D = 135/01/125</t>
        </is>
      </c>
      <c r="F939" s="67" t="inlineStr">
        <is>
          <t>HMIS</t>
        </is>
      </c>
      <c r="G939" s="65" t="inlineStr">
        <is>
          <t>History parameters</t>
        </is>
      </c>
      <c r="H939" s="65" t="inlineStr">
        <is>
          <t>R</t>
        </is>
      </c>
      <c r="I939" s="65" t="inlineStr">
        <is>
          <t>WORD (Enumeration)</t>
        </is>
      </c>
      <c r="J939" s="65" t="inlineStr">
        <is>
          <t>-</t>
        </is>
      </c>
      <c r="K939" s="66" t="n"/>
      <c r="L939" s="66" t="n"/>
      <c r="M939" s="65" t="inlineStr">
        <is>
          <t>[Drive state] (HSE)</t>
        </is>
      </c>
      <c r="N939" s="69" t="inlineStr">
        <is>
          <t>[None] (DPE)</t>
        </is>
      </c>
    </row>
    <row customFormat="1" r="940" s="60">
      <c r="A940" s="64" t="inlineStr">
        <is>
          <t>HSF</t>
        </is>
      </c>
      <c r="B940" s="65" t="inlineStr">
        <is>
          <t>Drive state</t>
        </is>
      </c>
      <c r="C940" s="65" t="inlineStr">
        <is>
          <t>16#1E2D = 7725</t>
        </is>
      </c>
      <c r="D940" s="65" t="inlineStr">
        <is>
          <t>16#202F/1A</t>
        </is>
      </c>
      <c r="E940" s="65" t="inlineStr">
        <is>
          <t>16#87/01/7E = 135/01/126</t>
        </is>
      </c>
      <c r="F940" s="67" t="inlineStr">
        <is>
          <t>HMIS</t>
        </is>
      </c>
      <c r="G940" s="65" t="inlineStr">
        <is>
          <t>History parameters</t>
        </is>
      </c>
      <c r="H940" s="65" t="inlineStr">
        <is>
          <t>R</t>
        </is>
      </c>
      <c r="I940" s="65" t="inlineStr">
        <is>
          <t>WORD (Enumeration)</t>
        </is>
      </c>
      <c r="J940" s="65" t="inlineStr">
        <is>
          <t>-</t>
        </is>
      </c>
      <c r="K940" s="66" t="n"/>
      <c r="L940" s="66" t="n"/>
      <c r="M940" s="65" t="inlineStr">
        <is>
          <t>[Drive state] (HSF)</t>
        </is>
      </c>
      <c r="N940" s="69" t="inlineStr">
        <is>
          <t>[None] (DPF)</t>
        </is>
      </c>
    </row>
    <row customFormat="1" r="941" s="60">
      <c r="A941" s="64" t="inlineStr">
        <is>
          <t>IC0</t>
        </is>
      </c>
      <c r="B941" s="65" t="inlineStr">
        <is>
          <t>Input Energy (Wh)</t>
        </is>
      </c>
      <c r="C941" s="65" t="inlineStr">
        <is>
          <t>16#2982 = 10626</t>
        </is>
      </c>
      <c r="D941" s="65" t="inlineStr">
        <is>
          <t>16#204C/1B</t>
        </is>
      </c>
      <c r="E941" s="65" t="inlineStr">
        <is>
          <t>16#96/01/1B = 150/01/27</t>
        </is>
      </c>
      <c r="F941" s="66" t="n"/>
      <c r="G941" s="65" t="inlineStr">
        <is>
          <t>Actual values parameters</t>
        </is>
      </c>
      <c r="H941" s="65" t="inlineStr">
        <is>
          <t>R/WS</t>
        </is>
      </c>
      <c r="I941" s="65" t="inlineStr">
        <is>
          <t>UINT (Unsigned16)</t>
        </is>
      </c>
      <c r="J941" s="65" t="inlineStr">
        <is>
          <t>1 Wh</t>
        </is>
      </c>
      <c r="K941" s="66" t="n"/>
      <c r="L941" s="65" t="inlineStr">
        <is>
          <t>0 Wh ... 999 Wh</t>
        </is>
      </c>
      <c r="M941" s="66" t="n"/>
      <c r="N941" s="68" t="n"/>
    </row>
    <row customFormat="1" r="942" s="60">
      <c r="A942" s="64" t="inlineStr">
        <is>
          <t>IC1</t>
        </is>
      </c>
      <c r="B942" s="65" t="inlineStr">
        <is>
          <t>Input Energy (kWh)</t>
        </is>
      </c>
      <c r="C942" s="65" t="inlineStr">
        <is>
          <t>16#2983 = 10627</t>
        </is>
      </c>
      <c r="D942" s="65" t="inlineStr">
        <is>
          <t>16#204C/1C</t>
        </is>
      </c>
      <c r="E942" s="65" t="inlineStr">
        <is>
          <t>16#96/01/1C = 150/01/28</t>
        </is>
      </c>
      <c r="F942" s="66" t="n"/>
      <c r="G942" s="65" t="inlineStr">
        <is>
          <t>Actual values parameters</t>
        </is>
      </c>
      <c r="H942" s="65" t="inlineStr">
        <is>
          <t>R/WS</t>
        </is>
      </c>
      <c r="I942" s="65" t="inlineStr">
        <is>
          <t>UINT (Unsigned16)</t>
        </is>
      </c>
      <c r="J942" s="65" t="inlineStr">
        <is>
          <t>1 kWh</t>
        </is>
      </c>
      <c r="K942" s="66" t="n"/>
      <c r="L942" s="65" t="inlineStr">
        <is>
          <t>0 kWh ... 999 kWh</t>
        </is>
      </c>
      <c r="M942" s="66" t="n"/>
      <c r="N942" s="68" t="n"/>
    </row>
    <row customFormat="1" r="943" s="60">
      <c r="A943" s="64" t="inlineStr">
        <is>
          <t>IC2</t>
        </is>
      </c>
      <c r="B943" s="65" t="inlineStr">
        <is>
          <t>Input Energy (MWh)</t>
        </is>
      </c>
      <c r="C943" s="65" t="inlineStr">
        <is>
          <t>16#2984 = 10628</t>
        </is>
      </c>
      <c r="D943" s="65" t="inlineStr">
        <is>
          <t>16#204C/1D</t>
        </is>
      </c>
      <c r="E943" s="65" t="inlineStr">
        <is>
          <t>16#96/01/1D = 150/01/29</t>
        </is>
      </c>
      <c r="F943" s="66" t="n"/>
      <c r="G943" s="65" t="inlineStr">
        <is>
          <t>Actual values parameters</t>
        </is>
      </c>
      <c r="H943" s="65" t="inlineStr">
        <is>
          <t>R/WS</t>
        </is>
      </c>
      <c r="I943" s="65" t="inlineStr">
        <is>
          <t>UINT (Unsigned16)</t>
        </is>
      </c>
      <c r="J943" s="65" t="inlineStr">
        <is>
          <t>1 MWh</t>
        </is>
      </c>
      <c r="K943" s="66" t="n"/>
      <c r="L943" s="65" t="inlineStr">
        <is>
          <t>0 MWh ... 999 MWh</t>
        </is>
      </c>
      <c r="M943" s="66" t="n"/>
      <c r="N943" s="68" t="n"/>
    </row>
    <row customFormat="1" r="944" s="60">
      <c r="A944" s="64" t="inlineStr">
        <is>
          <t>IC3</t>
        </is>
      </c>
      <c r="B944" s="65" t="inlineStr">
        <is>
          <t>Input Energy (GWh)</t>
        </is>
      </c>
      <c r="C944" s="65" t="inlineStr">
        <is>
          <t>16#2985 = 10629</t>
        </is>
      </c>
      <c r="D944" s="65" t="inlineStr">
        <is>
          <t>16#204C/1E</t>
        </is>
      </c>
      <c r="E944" s="65" t="inlineStr">
        <is>
          <t>16#96/01/1E = 150/01/30</t>
        </is>
      </c>
      <c r="F944" s="66" t="n"/>
      <c r="G944" s="65" t="inlineStr">
        <is>
          <t>Actual values parameters</t>
        </is>
      </c>
      <c r="H944" s="65" t="inlineStr">
        <is>
          <t>R/WS</t>
        </is>
      </c>
      <c r="I944" s="65" t="inlineStr">
        <is>
          <t>UINT (Unsigned16)</t>
        </is>
      </c>
      <c r="J944" s="65" t="inlineStr">
        <is>
          <t>1 GWh</t>
        </is>
      </c>
      <c r="K944" s="66" t="n"/>
      <c r="L944" s="65" t="inlineStr">
        <is>
          <t>0 GWh ... 999 GWh</t>
        </is>
      </c>
      <c r="M944" s="66" t="n"/>
      <c r="N944" s="68" t="n"/>
    </row>
    <row customFormat="1" r="945" s="60">
      <c r="A945" s="64" t="inlineStr">
        <is>
          <t>IC4</t>
        </is>
      </c>
      <c r="B945" s="65" t="inlineStr">
        <is>
          <t>Input Energy (TWh)</t>
        </is>
      </c>
      <c r="C945" s="65" t="inlineStr">
        <is>
          <t>16#2986 = 10630</t>
        </is>
      </c>
      <c r="D945" s="65" t="inlineStr">
        <is>
          <t>16#204C/1F</t>
        </is>
      </c>
      <c r="E945" s="65" t="inlineStr">
        <is>
          <t>16#96/01/1F = 150/01/31</t>
        </is>
      </c>
      <c r="F945" s="66" t="n"/>
      <c r="G945" s="65" t="inlineStr">
        <is>
          <t>Actual values parameters</t>
        </is>
      </c>
      <c r="H945" s="65" t="inlineStr">
        <is>
          <t>R/WS</t>
        </is>
      </c>
      <c r="I945" s="65" t="inlineStr">
        <is>
          <t>UINT (Unsigned16)</t>
        </is>
      </c>
      <c r="J945" s="65" t="inlineStr">
        <is>
          <t>1 TWh</t>
        </is>
      </c>
      <c r="K945" s="66" t="n"/>
      <c r="L945" s="65" t="inlineStr">
        <is>
          <t>0 TWh ... 999 TWh</t>
        </is>
      </c>
      <c r="M945" s="66" t="n"/>
      <c r="N945" s="68" t="n"/>
    </row>
    <row customFormat="1" r="946" s="60">
      <c r="A946" s="64" t="inlineStr">
        <is>
          <t>IE0</t>
        </is>
      </c>
      <c r="B946" s="65" t="inlineStr">
        <is>
          <t>Real Input Energy (Wh)</t>
        </is>
      </c>
      <c r="C946" s="65" t="inlineStr">
        <is>
          <t>16#298C = 10636</t>
        </is>
      </c>
      <c r="D946" s="65" t="inlineStr">
        <is>
          <t>16#204C/25</t>
        </is>
      </c>
      <c r="E946" s="65" t="inlineStr">
        <is>
          <t>16#96/01/25 = 150/01/37</t>
        </is>
      </c>
      <c r="F946" s="66" t="n"/>
      <c r="G946" s="65" t="inlineStr">
        <is>
          <t>Actual values parameters</t>
        </is>
      </c>
      <c r="H946" s="65" t="inlineStr">
        <is>
          <t>R/WS</t>
        </is>
      </c>
      <c r="I946" s="65" t="inlineStr">
        <is>
          <t>INT (Signed16)</t>
        </is>
      </c>
      <c r="J946" s="65" t="inlineStr">
        <is>
          <t>1 Wh</t>
        </is>
      </c>
      <c r="K946" s="66" t="n"/>
      <c r="L946" s="65" t="inlineStr">
        <is>
          <t>-999 Wh ... 999 Wh</t>
        </is>
      </c>
      <c r="M946" s="65" t="inlineStr">
        <is>
          <t>[Real Input Energy] (IE0)</t>
        </is>
      </c>
      <c r="N946" s="69" t="inlineStr">
        <is>
          <t>[Elec Ener Input Counter] (ELI)</t>
        </is>
      </c>
    </row>
    <row customFormat="1" r="947" s="60">
      <c r="A947" s="64" t="inlineStr">
        <is>
          <t>IE1</t>
        </is>
      </c>
      <c r="B947" s="65" t="inlineStr">
        <is>
          <t>Real Input Energy (kWh)</t>
        </is>
      </c>
      <c r="C947" s="65" t="inlineStr">
        <is>
          <t>16#298D = 10637</t>
        </is>
      </c>
      <c r="D947" s="65" t="inlineStr">
        <is>
          <t>16#204C/26</t>
        </is>
      </c>
      <c r="E947" s="65" t="inlineStr">
        <is>
          <t>16#96/01/26 = 150/01/38</t>
        </is>
      </c>
      <c r="F947" s="66" t="n"/>
      <c r="G947" s="65" t="inlineStr">
        <is>
          <t>Actual values parameters</t>
        </is>
      </c>
      <c r="H947" s="65" t="inlineStr">
        <is>
          <t>R/WS</t>
        </is>
      </c>
      <c r="I947" s="65" t="inlineStr">
        <is>
          <t>INT (Signed16)</t>
        </is>
      </c>
      <c r="J947" s="65" t="inlineStr">
        <is>
          <t>1 kWh</t>
        </is>
      </c>
      <c r="K947" s="66" t="n"/>
      <c r="L947" s="65" t="inlineStr">
        <is>
          <t>-999 kWh ... 999 kWh</t>
        </is>
      </c>
      <c r="M947" s="65" t="inlineStr">
        <is>
          <t>[Real Input Energy] (IE1)</t>
        </is>
      </c>
      <c r="N947" s="69" t="inlineStr">
        <is>
          <t>[Elec Ener Input Counter] (ELI)</t>
        </is>
      </c>
    </row>
    <row customFormat="1" r="948" s="60">
      <c r="A948" s="64" t="inlineStr">
        <is>
          <t>IE2</t>
        </is>
      </c>
      <c r="B948" s="65" t="inlineStr">
        <is>
          <t>Real Input Energy (MWh)</t>
        </is>
      </c>
      <c r="C948" s="65" t="inlineStr">
        <is>
          <t>16#298E = 10638</t>
        </is>
      </c>
      <c r="D948" s="65" t="inlineStr">
        <is>
          <t>16#204C/27</t>
        </is>
      </c>
      <c r="E948" s="65" t="inlineStr">
        <is>
          <t>16#96/01/27 = 150/01/39</t>
        </is>
      </c>
      <c r="F948" s="66" t="n"/>
      <c r="G948" s="65" t="inlineStr">
        <is>
          <t>Actual values parameters</t>
        </is>
      </c>
      <c r="H948" s="65" t="inlineStr">
        <is>
          <t>R/WS</t>
        </is>
      </c>
      <c r="I948" s="65" t="inlineStr">
        <is>
          <t>INT (Signed16)</t>
        </is>
      </c>
      <c r="J948" s="65" t="inlineStr">
        <is>
          <t>1 MWh</t>
        </is>
      </c>
      <c r="K948" s="66" t="n"/>
      <c r="L948" s="65" t="inlineStr">
        <is>
          <t>-999 MWh ... 999 MWh</t>
        </is>
      </c>
      <c r="M948" s="65" t="inlineStr">
        <is>
          <t>[Real Input Energy] (IE2)</t>
        </is>
      </c>
      <c r="N948" s="69" t="inlineStr">
        <is>
          <t>[Elec Ener Input Counter] (ELI)</t>
        </is>
      </c>
    </row>
    <row customFormat="1" r="949" s="60">
      <c r="A949" s="64" t="inlineStr">
        <is>
          <t>IE3</t>
        </is>
      </c>
      <c r="B949" s="65" t="inlineStr">
        <is>
          <t>Real Input Energy (GWh)</t>
        </is>
      </c>
      <c r="C949" s="65" t="inlineStr">
        <is>
          <t>16#298F = 10639</t>
        </is>
      </c>
      <c r="D949" s="65" t="inlineStr">
        <is>
          <t>16#204C/28</t>
        </is>
      </c>
      <c r="E949" s="65" t="inlineStr">
        <is>
          <t>16#96/01/28 = 150/01/40</t>
        </is>
      </c>
      <c r="F949" s="66" t="n"/>
      <c r="G949" s="65" t="inlineStr">
        <is>
          <t>Actual values parameters</t>
        </is>
      </c>
      <c r="H949" s="65" t="inlineStr">
        <is>
          <t>R/WS</t>
        </is>
      </c>
      <c r="I949" s="65" t="inlineStr">
        <is>
          <t>INT (Signed16)</t>
        </is>
      </c>
      <c r="J949" s="65" t="inlineStr">
        <is>
          <t>1 GWh</t>
        </is>
      </c>
      <c r="K949" s="66" t="n"/>
      <c r="L949" s="65" t="inlineStr">
        <is>
          <t>-999 GWh ... 999 GWh</t>
        </is>
      </c>
      <c r="M949" s="65" t="inlineStr">
        <is>
          <t>[Real Input Energy] (IE3)</t>
        </is>
      </c>
      <c r="N949" s="69" t="inlineStr">
        <is>
          <t>[Elec Ener Input Counter] (ELI)</t>
        </is>
      </c>
    </row>
    <row customFormat="1" r="950" s="60">
      <c r="A950" s="64" t="inlineStr">
        <is>
          <t>IE4</t>
        </is>
      </c>
      <c r="B950" s="65" t="inlineStr">
        <is>
          <t>Real Input Energy (TWh)</t>
        </is>
      </c>
      <c r="C950" s="65" t="inlineStr">
        <is>
          <t>16#2990 = 10640</t>
        </is>
      </c>
      <c r="D950" s="65" t="inlineStr">
        <is>
          <t>16#204C/29</t>
        </is>
      </c>
      <c r="E950" s="65" t="inlineStr">
        <is>
          <t>16#96/01/29 = 150/01/41</t>
        </is>
      </c>
      <c r="F950" s="66" t="n"/>
      <c r="G950" s="65" t="inlineStr">
        <is>
          <t>Actual values parameters</t>
        </is>
      </c>
      <c r="H950" s="65" t="inlineStr">
        <is>
          <t>R/WS</t>
        </is>
      </c>
      <c r="I950" s="65" t="inlineStr">
        <is>
          <t>INT (Signed16)</t>
        </is>
      </c>
      <c r="J950" s="65" t="inlineStr">
        <is>
          <t>1 TWh</t>
        </is>
      </c>
      <c r="K950" s="66" t="n"/>
      <c r="L950" s="65" t="inlineStr">
        <is>
          <t>-999 TWh ... 999 TWh</t>
        </is>
      </c>
      <c r="M950" s="65" t="inlineStr">
        <is>
          <t>[Real Input Energy] (IE4)</t>
        </is>
      </c>
      <c r="N950" s="69" t="inlineStr">
        <is>
          <t>[Elec Ener Input Counter] (ELI)</t>
        </is>
      </c>
    </row>
    <row customFormat="1" r="951" s="60">
      <c r="A951" s="64" t="inlineStr">
        <is>
          <t>IL1I</t>
        </is>
      </c>
      <c r="B951" s="65" t="inlineStr">
        <is>
          <t>Logic inputs physical image (bit0 = LI1 ...)</t>
        </is>
      </c>
      <c r="C951" s="65" t="inlineStr">
        <is>
          <t>16#1451 = 5201</t>
        </is>
      </c>
      <c r="D951" s="65" t="inlineStr">
        <is>
          <t>16#2016/2</t>
        </is>
      </c>
      <c r="E951" s="65" t="inlineStr">
        <is>
          <t>16#7B/01/02 = 123/01/02</t>
        </is>
      </c>
      <c r="F951" s="66" t="n"/>
      <c r="G951" s="65" t="inlineStr">
        <is>
          <t>I/O parameters</t>
        </is>
      </c>
      <c r="H951" s="65" t="inlineStr">
        <is>
          <t>R</t>
        </is>
      </c>
      <c r="I951" s="67" t="inlineStr">
        <is>
          <t>WORD (BitString16)</t>
        </is>
      </c>
      <c r="J951" s="65" t="inlineStr">
        <is>
          <t>-</t>
        </is>
      </c>
      <c r="K951" s="66" t="n"/>
      <c r="L951" s="66" t="n"/>
      <c r="M951" s="66" t="n"/>
      <c r="N951" s="68" t="n"/>
    </row>
    <row customFormat="1" r="952" s="60">
      <c r="A952" s="64" t="inlineStr">
        <is>
          <t>INRC</t>
        </is>
      </c>
      <c r="B952" s="65" t="inlineStr">
        <is>
          <t>NCR current scaling</t>
        </is>
      </c>
      <c r="C952" s="65" t="inlineStr">
        <is>
          <t>16#2649 = 9801</t>
        </is>
      </c>
      <c r="D952" s="65" t="inlineStr">
        <is>
          <t>16#2044/2</t>
        </is>
      </c>
      <c r="E952" s="65" t="inlineStr">
        <is>
          <t>16#92/01/02 = 146/01/02</t>
        </is>
      </c>
      <c r="F952" s="67" t="inlineStr">
        <is>
          <t>CINR</t>
        </is>
      </c>
      <c r="G952" s="65" t="inlineStr">
        <is>
          <t>Configuration and settings</t>
        </is>
      </c>
      <c r="H952" s="65" t="inlineStr">
        <is>
          <t>R</t>
        </is>
      </c>
      <c r="I952" s="65" t="inlineStr">
        <is>
          <t>WORD (Enumeration)</t>
        </is>
      </c>
      <c r="J952" s="65" t="inlineStr">
        <is>
          <t>-</t>
        </is>
      </c>
      <c r="K952" s="66" t="n"/>
      <c r="L952" s="66" t="n"/>
      <c r="M952" s="66" t="n"/>
      <c r="N952" s="68" t="n"/>
    </row>
    <row customFormat="1" r="953" s="60">
      <c r="A953" s="64" t="inlineStr">
        <is>
          <t>INRL</t>
        </is>
      </c>
      <c r="B953" s="65" t="inlineStr">
        <is>
          <t>LFA inductance scaling</t>
        </is>
      </c>
      <c r="C953" s="65" t="inlineStr">
        <is>
          <t>16#264C = 9804</t>
        </is>
      </c>
      <c r="D953" s="65" t="inlineStr">
        <is>
          <t>16#2044/5</t>
        </is>
      </c>
      <c r="E953" s="65" t="inlineStr">
        <is>
          <t>16#92/01/05 = 146/01/05</t>
        </is>
      </c>
      <c r="F953" s="67" t="inlineStr">
        <is>
          <t>CINR</t>
        </is>
      </c>
      <c r="G953" s="65" t="inlineStr">
        <is>
          <t>Configuration and settings</t>
        </is>
      </c>
      <c r="H953" s="65" t="inlineStr">
        <is>
          <t>R</t>
        </is>
      </c>
      <c r="I953" s="65" t="inlineStr">
        <is>
          <t>WORD (Enumeration)</t>
        </is>
      </c>
      <c r="J953" s="65" t="inlineStr">
        <is>
          <t>-</t>
        </is>
      </c>
      <c r="K953" s="66" t="n"/>
      <c r="L953" s="66" t="n"/>
      <c r="M953" s="66" t="n"/>
      <c r="N953" s="68" t="n"/>
    </row>
    <row customFormat="1" r="954" s="60">
      <c r="A954" s="64" t="inlineStr">
        <is>
          <t>INRP</t>
        </is>
      </c>
      <c r="B954" s="65" t="inlineStr">
        <is>
          <t>NPR power scaling</t>
        </is>
      </c>
      <c r="C954" s="65" t="inlineStr">
        <is>
          <t>16#264A = 9802</t>
        </is>
      </c>
      <c r="D954" s="65" t="inlineStr">
        <is>
          <t>16#2044/3</t>
        </is>
      </c>
      <c r="E954" s="65" t="inlineStr">
        <is>
          <t>16#92/01/03 = 146/01/03</t>
        </is>
      </c>
      <c r="F954" s="67" t="inlineStr">
        <is>
          <t>CINR</t>
        </is>
      </c>
      <c r="G954" s="65" t="inlineStr">
        <is>
          <t>Configuration and settings</t>
        </is>
      </c>
      <c r="H954" s="65" t="inlineStr">
        <is>
          <t>R</t>
        </is>
      </c>
      <c r="I954" s="65" t="inlineStr">
        <is>
          <t>WORD (Enumeration)</t>
        </is>
      </c>
      <c r="J954" s="65" t="inlineStr">
        <is>
          <t>-</t>
        </is>
      </c>
      <c r="K954" s="66" t="n"/>
      <c r="L954" s="66" t="n"/>
      <c r="M954" s="66" t="n"/>
      <c r="N954" s="68" t="n"/>
    </row>
    <row customFormat="1" r="955" s="60">
      <c r="A955" s="64" t="inlineStr">
        <is>
          <t>INRR</t>
        </is>
      </c>
      <c r="B955" s="65" t="inlineStr">
        <is>
          <t>RSA resistance scaling</t>
        </is>
      </c>
      <c r="C955" s="65" t="inlineStr">
        <is>
          <t>16#264B = 9803</t>
        </is>
      </c>
      <c r="D955" s="65" t="inlineStr">
        <is>
          <t>16#2044/4</t>
        </is>
      </c>
      <c r="E955" s="65" t="inlineStr">
        <is>
          <t>16#92/01/04 = 146/01/04</t>
        </is>
      </c>
      <c r="F955" s="67" t="inlineStr">
        <is>
          <t>CINR</t>
        </is>
      </c>
      <c r="G955" s="65" t="inlineStr">
        <is>
          <t>Configuration and settings</t>
        </is>
      </c>
      <c r="H955" s="65" t="inlineStr">
        <is>
          <t>R</t>
        </is>
      </c>
      <c r="I955" s="65" t="inlineStr">
        <is>
          <t>WORD (Enumeration)</t>
        </is>
      </c>
      <c r="J955" s="65" t="inlineStr">
        <is>
          <t>-</t>
        </is>
      </c>
      <c r="K955" s="66" t="n"/>
      <c r="L955" s="66" t="n"/>
      <c r="M955" s="66" t="n"/>
      <c r="N955" s="68" t="n"/>
    </row>
    <row customFormat="1" r="956" s="60">
      <c r="A956" s="64" t="inlineStr">
        <is>
          <t>INRT</t>
        </is>
      </c>
      <c r="B956" s="65" t="inlineStr">
        <is>
          <t>TQS torque scaling</t>
        </is>
      </c>
      <c r="C956" s="65" t="inlineStr">
        <is>
          <t>16#264D = 9805</t>
        </is>
      </c>
      <c r="D956" s="65" t="inlineStr">
        <is>
          <t>16#2044/6</t>
        </is>
      </c>
      <c r="E956" s="65" t="inlineStr">
        <is>
          <t>16#92/01/06 = 146/01/06</t>
        </is>
      </c>
      <c r="F956" s="67" t="inlineStr">
        <is>
          <t>CINR</t>
        </is>
      </c>
      <c r="G956" s="65" t="inlineStr">
        <is>
          <t>Configuration and settings</t>
        </is>
      </c>
      <c r="H956" s="65" t="inlineStr">
        <is>
          <t>R</t>
        </is>
      </c>
      <c r="I956" s="65" t="inlineStr">
        <is>
          <t>WORD (Enumeration)</t>
        </is>
      </c>
      <c r="J956" s="65" t="inlineStr">
        <is>
          <t>-</t>
        </is>
      </c>
      <c r="K956" s="66" t="n"/>
      <c r="L956" s="66" t="n"/>
      <c r="M956" s="66" t="n"/>
      <c r="N956" s="68" t="n"/>
    </row>
    <row customFormat="1" r="957" s="60">
      <c r="A957" s="64" t="inlineStr">
        <is>
          <t>INTI</t>
        </is>
      </c>
      <c r="B957" s="65" t="inlineStr">
        <is>
          <t>TRA time scaling</t>
        </is>
      </c>
      <c r="C957" s="65" t="inlineStr">
        <is>
          <t>16#264E = 9806</t>
        </is>
      </c>
      <c r="D957" s="65" t="inlineStr">
        <is>
          <t>16#2044/7</t>
        </is>
      </c>
      <c r="E957" s="65" t="inlineStr">
        <is>
          <t>16#92/01/07 = 146/01/07</t>
        </is>
      </c>
      <c r="F957" s="67" t="inlineStr">
        <is>
          <t>CINR</t>
        </is>
      </c>
      <c r="G957" s="65" t="inlineStr">
        <is>
          <t>Configuration and settings</t>
        </is>
      </c>
      <c r="H957" s="65" t="inlineStr">
        <is>
          <t>R</t>
        </is>
      </c>
      <c r="I957" s="65" t="inlineStr">
        <is>
          <t>WORD (Enumeration)</t>
        </is>
      </c>
      <c r="J957" s="65" t="inlineStr">
        <is>
          <t>-</t>
        </is>
      </c>
      <c r="K957" s="66" t="n"/>
      <c r="L957" s="66" t="n"/>
      <c r="M957" s="66" t="n"/>
      <c r="N957" s="68" t="n"/>
    </row>
    <row customFormat="1" r="958" s="60">
      <c r="A958" s="64" t="inlineStr">
        <is>
          <t>IP9</t>
        </is>
      </c>
      <c r="B958" s="65" t="inlineStr">
        <is>
          <t>ETI state word</t>
        </is>
      </c>
      <c r="C958" s="65" t="inlineStr">
        <is>
          <t>16#1C3D = 7229</t>
        </is>
      </c>
      <c r="D958" s="65" t="inlineStr">
        <is>
          <t>16#202A/1E</t>
        </is>
      </c>
      <c r="E958" s="65" t="inlineStr">
        <is>
          <t>16#85/01/1E = 133/01/30</t>
        </is>
      </c>
      <c r="F958" s="66" t="n"/>
      <c r="G958" s="65" t="inlineStr">
        <is>
          <t>History parameters</t>
        </is>
      </c>
      <c r="H958" s="65" t="inlineStr">
        <is>
          <t>R</t>
        </is>
      </c>
      <c r="I958" s="67" t="inlineStr">
        <is>
          <t>WORD (BitString16)</t>
        </is>
      </c>
      <c r="J958" s="65" t="inlineStr">
        <is>
          <t>-</t>
        </is>
      </c>
      <c r="K958" s="66" t="n"/>
      <c r="L958" s="66" t="n"/>
      <c r="M958" s="65" t="inlineStr">
        <is>
          <t>[ETI state word] (IP9)</t>
        </is>
      </c>
      <c r="N958" s="69" t="inlineStr">
        <is>
          <t>[None] (DP9)</t>
        </is>
      </c>
    </row>
    <row customFormat="1" r="959" s="60">
      <c r="A959" s="64" t="inlineStr">
        <is>
          <t>IPA</t>
        </is>
      </c>
      <c r="B959" s="65" t="inlineStr">
        <is>
          <t>ETI state word</t>
        </is>
      </c>
      <c r="C959" s="65" t="inlineStr">
        <is>
          <t>16#1DC4 = 7620</t>
        </is>
      </c>
      <c r="D959" s="65" t="inlineStr">
        <is>
          <t>16#202E/15</t>
        </is>
      </c>
      <c r="E959" s="65" t="inlineStr">
        <is>
          <t>16#87/01/15 = 135/01/21</t>
        </is>
      </c>
      <c r="F959" s="66" t="n"/>
      <c r="G959" s="65" t="inlineStr">
        <is>
          <t>History parameters</t>
        </is>
      </c>
      <c r="H959" s="65" t="inlineStr">
        <is>
          <t>R</t>
        </is>
      </c>
      <c r="I959" s="67" t="inlineStr">
        <is>
          <t>WORD (BitString16)</t>
        </is>
      </c>
      <c r="J959" s="65" t="inlineStr">
        <is>
          <t>-</t>
        </is>
      </c>
      <c r="K959" s="66" t="n"/>
      <c r="L959" s="66" t="n"/>
      <c r="M959" s="65" t="inlineStr">
        <is>
          <t>[ETI state word] (IPA)</t>
        </is>
      </c>
      <c r="N959" s="69" t="inlineStr">
        <is>
          <t>[None] (DPA)</t>
        </is>
      </c>
    </row>
    <row customFormat="1" r="960" s="60">
      <c r="A960" s="64" t="inlineStr">
        <is>
          <t>IPAD</t>
        </is>
      </c>
      <c r="B960" s="65" t="inlineStr">
        <is>
          <t>iPar detected error code</t>
        </is>
      </c>
      <c r="C960" s="65" t="inlineStr">
        <is>
          <t>16#FB18 = 64280</t>
        </is>
      </c>
      <c r="D960" s="66" t="n"/>
      <c r="E960" s="66" t="n"/>
      <c r="F960" s="66" t="n"/>
      <c r="G960" s="65" t="inlineStr">
        <is>
          <t>Communication parameters</t>
        </is>
      </c>
      <c r="H960" s="65" t="inlineStr">
        <is>
          <t>R</t>
        </is>
      </c>
      <c r="I960" s="65" t="inlineStr">
        <is>
          <t>UINT (Unsigned16)</t>
        </is>
      </c>
      <c r="J960" s="65" t="inlineStr">
        <is>
          <t xml:space="preserve">1 </t>
        </is>
      </c>
      <c r="K960" s="66" t="n"/>
      <c r="L960" s="65" t="inlineStr">
        <is>
          <t xml:space="preserve">0  ... 5 </t>
        </is>
      </c>
      <c r="M960" s="65" t="inlineStr">
        <is>
          <t>[iPar Error Code] (IPAD)</t>
        </is>
      </c>
      <c r="N960" s="69" t="inlineStr">
        <is>
          <t>[PROFINET DIAG] (PRN)</t>
        </is>
      </c>
    </row>
    <row customFormat="1" r="961" s="60">
      <c r="A961" s="64" t="inlineStr">
        <is>
          <t>IPB</t>
        </is>
      </c>
      <c r="B961" s="65" t="inlineStr">
        <is>
          <t>ETI state word</t>
        </is>
      </c>
      <c r="C961" s="65" t="inlineStr">
        <is>
          <t>16#1DC5 = 7621</t>
        </is>
      </c>
      <c r="D961" s="65" t="inlineStr">
        <is>
          <t>16#202E/16</t>
        </is>
      </c>
      <c r="E961" s="65" t="inlineStr">
        <is>
          <t>16#87/01/16 = 135/01/22</t>
        </is>
      </c>
      <c r="F961" s="66" t="n"/>
      <c r="G961" s="65" t="inlineStr">
        <is>
          <t>History parameters</t>
        </is>
      </c>
      <c r="H961" s="65" t="inlineStr">
        <is>
          <t>R</t>
        </is>
      </c>
      <c r="I961" s="67" t="inlineStr">
        <is>
          <t>WORD (BitString16)</t>
        </is>
      </c>
      <c r="J961" s="65" t="inlineStr">
        <is>
          <t>-</t>
        </is>
      </c>
      <c r="K961" s="66" t="n"/>
      <c r="L961" s="66" t="n"/>
      <c r="M961" s="65" t="inlineStr">
        <is>
          <t>[ETI state word] (IPB)</t>
        </is>
      </c>
      <c r="N961" s="69" t="inlineStr">
        <is>
          <t>[None] (DPB)</t>
        </is>
      </c>
    </row>
    <row customFormat="1" r="962" s="60">
      <c r="A962" s="64" t="inlineStr">
        <is>
          <t>IPC</t>
        </is>
      </c>
      <c r="B962" s="65" t="inlineStr">
        <is>
          <t>ETI state word</t>
        </is>
      </c>
      <c r="C962" s="65" t="inlineStr">
        <is>
          <t>16#1DC6 = 7622</t>
        </is>
      </c>
      <c r="D962" s="65" t="inlineStr">
        <is>
          <t>16#202E/17</t>
        </is>
      </c>
      <c r="E962" s="65" t="inlineStr">
        <is>
          <t>16#87/01/17 = 135/01/23</t>
        </is>
      </c>
      <c r="F962" s="66" t="n"/>
      <c r="G962" s="65" t="inlineStr">
        <is>
          <t>History parameters</t>
        </is>
      </c>
      <c r="H962" s="65" t="inlineStr">
        <is>
          <t>R</t>
        </is>
      </c>
      <c r="I962" s="67" t="inlineStr">
        <is>
          <t>WORD (BitString16)</t>
        </is>
      </c>
      <c r="J962" s="65" t="inlineStr">
        <is>
          <t>-</t>
        </is>
      </c>
      <c r="K962" s="66" t="n"/>
      <c r="L962" s="66" t="n"/>
      <c r="M962" s="65" t="inlineStr">
        <is>
          <t>[ETI state word] (IPC)</t>
        </is>
      </c>
      <c r="N962" s="69" t="inlineStr">
        <is>
          <t>[None] (DPC)</t>
        </is>
      </c>
    </row>
    <row customFormat="1" r="963" s="60">
      <c r="A963" s="64" t="inlineStr">
        <is>
          <t>IPD</t>
        </is>
      </c>
      <c r="B963" s="65" t="inlineStr">
        <is>
          <t>ETI state word</t>
        </is>
      </c>
      <c r="C963" s="65" t="inlineStr">
        <is>
          <t>16#1DC7 = 7623</t>
        </is>
      </c>
      <c r="D963" s="65" t="inlineStr">
        <is>
          <t>16#202E/18</t>
        </is>
      </c>
      <c r="E963" s="65" t="inlineStr">
        <is>
          <t>16#87/01/18 = 135/01/24</t>
        </is>
      </c>
      <c r="F963" s="66" t="n"/>
      <c r="G963" s="65" t="inlineStr">
        <is>
          <t>History parameters</t>
        </is>
      </c>
      <c r="H963" s="65" t="inlineStr">
        <is>
          <t>R</t>
        </is>
      </c>
      <c r="I963" s="67" t="inlineStr">
        <is>
          <t>WORD (BitString16)</t>
        </is>
      </c>
      <c r="J963" s="65" t="inlineStr">
        <is>
          <t>-</t>
        </is>
      </c>
      <c r="K963" s="66" t="n"/>
      <c r="L963" s="66" t="n"/>
      <c r="M963" s="65" t="inlineStr">
        <is>
          <t>[ETI state word] (IPD)</t>
        </is>
      </c>
      <c r="N963" s="69" t="inlineStr">
        <is>
          <t>[None] (DPD)</t>
        </is>
      </c>
    </row>
    <row customFormat="1" r="964" s="60">
      <c r="A964" s="64" t="inlineStr">
        <is>
          <t>IPE</t>
        </is>
      </c>
      <c r="B964" s="65" t="inlineStr">
        <is>
          <t>ETI state word</t>
        </is>
      </c>
      <c r="C964" s="65" t="inlineStr">
        <is>
          <t>16#1DC8 = 7624</t>
        </is>
      </c>
      <c r="D964" s="65" t="inlineStr">
        <is>
          <t>16#202E/19</t>
        </is>
      </c>
      <c r="E964" s="65" t="inlineStr">
        <is>
          <t>16#87/01/19 = 135/01/25</t>
        </is>
      </c>
      <c r="F964" s="66" t="n"/>
      <c r="G964" s="65" t="inlineStr">
        <is>
          <t>History parameters</t>
        </is>
      </c>
      <c r="H964" s="65" t="inlineStr">
        <is>
          <t>R</t>
        </is>
      </c>
      <c r="I964" s="67" t="inlineStr">
        <is>
          <t>WORD (BitString16)</t>
        </is>
      </c>
      <c r="J964" s="65" t="inlineStr">
        <is>
          <t>-</t>
        </is>
      </c>
      <c r="K964" s="66" t="n"/>
      <c r="L964" s="66" t="n"/>
      <c r="M964" s="65" t="inlineStr">
        <is>
          <t>[ETI state word] (IPE)</t>
        </is>
      </c>
      <c r="N964" s="69" t="inlineStr">
        <is>
          <t>[None] (DPE)</t>
        </is>
      </c>
    </row>
    <row customFormat="1" r="965" s="60">
      <c r="A965" s="64" t="inlineStr">
        <is>
          <t>IPF</t>
        </is>
      </c>
      <c r="B965" s="65" t="inlineStr">
        <is>
          <t>ETI state word</t>
        </is>
      </c>
      <c r="C965" s="65" t="inlineStr">
        <is>
          <t>16#1DC9 = 7625</t>
        </is>
      </c>
      <c r="D965" s="65" t="inlineStr">
        <is>
          <t>16#202E/1A</t>
        </is>
      </c>
      <c r="E965" s="65" t="inlineStr">
        <is>
          <t>16#87/01/1A = 135/01/26</t>
        </is>
      </c>
      <c r="F965" s="66" t="n"/>
      <c r="G965" s="65" t="inlineStr">
        <is>
          <t>History parameters</t>
        </is>
      </c>
      <c r="H965" s="65" t="inlineStr">
        <is>
          <t>R</t>
        </is>
      </c>
      <c r="I965" s="67" t="inlineStr">
        <is>
          <t>WORD (BitString16)</t>
        </is>
      </c>
      <c r="J965" s="65" t="inlineStr">
        <is>
          <t>-</t>
        </is>
      </c>
      <c r="K965" s="66" t="n"/>
      <c r="L965" s="66" t="n"/>
      <c r="M965" s="65" t="inlineStr">
        <is>
          <t>[ETI state word] (IPF)</t>
        </is>
      </c>
      <c r="N965" s="69" t="inlineStr">
        <is>
          <t>[None] (DPF)</t>
        </is>
      </c>
    </row>
    <row customFormat="1" r="966" s="60">
      <c r="A966" s="64" t="inlineStr">
        <is>
          <t>IPR</t>
        </is>
      </c>
      <c r="B966" s="65" t="inlineStr">
        <is>
          <t>Active Electrical input power estimation  (100% = drive power)</t>
        </is>
      </c>
      <c r="C966" s="65" t="inlineStr">
        <is>
          <t>16#0C92 = 3218</t>
        </is>
      </c>
      <c r="D966" s="65" t="inlineStr">
        <is>
          <t>16#2002/13</t>
        </is>
      </c>
      <c r="E966" s="65" t="inlineStr">
        <is>
          <t>16#71/01/13 = 113/01/19</t>
        </is>
      </c>
      <c r="F966" s="66" t="n"/>
      <c r="G966" s="65" t="inlineStr">
        <is>
          <t>Actual values parameters</t>
        </is>
      </c>
      <c r="H966" s="65" t="inlineStr">
        <is>
          <t>R</t>
        </is>
      </c>
      <c r="I966" s="65" t="inlineStr">
        <is>
          <t>INT (Signed16)</t>
        </is>
      </c>
      <c r="J966" s="65" t="inlineStr">
        <is>
          <t>1 %</t>
        </is>
      </c>
      <c r="K966" s="66" t="n"/>
      <c r="L966" s="65" t="inlineStr">
        <is>
          <t>0 % ... 65535 %</t>
        </is>
      </c>
      <c r="M966" s="66" t="n"/>
      <c r="N966" s="68" t="n"/>
    </row>
    <row customFormat="1" r="967" s="60">
      <c r="A967" s="64" t="inlineStr">
        <is>
          <t>IPRW</t>
        </is>
      </c>
      <c r="B967" s="65" t="inlineStr">
        <is>
          <t>Instantaneous active input power</t>
        </is>
      </c>
      <c r="C967" s="65" t="inlineStr">
        <is>
          <t>16#0CDE = 3294</t>
        </is>
      </c>
      <c r="D967" s="65" t="inlineStr">
        <is>
          <t>16#2002/5F</t>
        </is>
      </c>
      <c r="E967" s="65" t="inlineStr">
        <is>
          <t>16#71/01/5F = 113/01/95</t>
        </is>
      </c>
      <c r="F967" s="66" t="n"/>
      <c r="G967" s="65" t="inlineStr">
        <is>
          <t>Actual values parameters</t>
        </is>
      </c>
      <c r="H967" s="65" t="inlineStr">
        <is>
          <t>R</t>
        </is>
      </c>
      <c r="I967" s="65" t="inlineStr">
        <is>
          <t>INT (Signed16)</t>
        </is>
      </c>
      <c r="J967" s="65" t="inlineStr">
        <is>
          <t>Refer to programming manual</t>
        </is>
      </c>
      <c r="K967" s="66" t="n"/>
      <c r="L967" s="65" t="inlineStr">
        <is>
          <t>-32767 ... 32767</t>
        </is>
      </c>
      <c r="M967" s="65" t="inlineStr">
        <is>
          <t>[Active Input Power] (IPRW)</t>
        </is>
      </c>
      <c r="N967" s="69" t="inlineStr">
        <is>
          <t>[Elec Ener Input Counter] (ELI)</t>
        </is>
      </c>
    </row>
    <row customFormat="1" r="968" s="60">
      <c r="A968" s="64" t="inlineStr">
        <is>
          <t>L11D</t>
        </is>
      </c>
      <c r="B968" s="65" t="inlineStr">
        <is>
          <t>DI11 Delay</t>
        </is>
      </c>
      <c r="C968" s="65" t="inlineStr">
        <is>
          <t>16#0FAB = 4011</t>
        </is>
      </c>
      <c r="D968" s="65" t="inlineStr">
        <is>
          <t>16#200A/C</t>
        </is>
      </c>
      <c r="E968" s="65" t="inlineStr">
        <is>
          <t>16#75/01/0C = 117/01/12</t>
        </is>
      </c>
      <c r="F968" s="66" t="n"/>
      <c r="G968" s="65" t="inlineStr">
        <is>
          <t>Configuration and settings</t>
        </is>
      </c>
      <c r="H968" s="65" t="inlineStr">
        <is>
          <t>R/WS</t>
        </is>
      </c>
      <c r="I968" s="65" t="inlineStr">
        <is>
          <t>UINT (Unsigned16)</t>
        </is>
      </c>
      <c r="J968" s="65" t="inlineStr">
        <is>
          <t>1 ms</t>
        </is>
      </c>
      <c r="K968" s="65" t="inlineStr">
        <is>
          <t>2 ms</t>
        </is>
      </c>
      <c r="L968" s="65" t="inlineStr">
        <is>
          <t>0 ms ... 200 ms</t>
        </is>
      </c>
      <c r="M968" s="65" t="inlineStr">
        <is>
          <t>[DI11 Delay] (L11D)</t>
        </is>
      </c>
      <c r="N968" s="69" t="inlineStr">
        <is>
          <t>[DI11 Configuration] (DI11)</t>
        </is>
      </c>
    </row>
    <row customFormat="1" r="969" s="60">
      <c r="A969" s="64" t="inlineStr">
        <is>
          <t>L12D</t>
        </is>
      </c>
      <c r="B969" s="65" t="inlineStr">
        <is>
          <t>DI12 Delay</t>
        </is>
      </c>
      <c r="C969" s="65" t="inlineStr">
        <is>
          <t>16#0FAC = 4012</t>
        </is>
      </c>
      <c r="D969" s="65" t="inlineStr">
        <is>
          <t>16#200A/D</t>
        </is>
      </c>
      <c r="E969" s="65" t="inlineStr">
        <is>
          <t>16#75/01/0D = 117/01/13</t>
        </is>
      </c>
      <c r="F969" s="66" t="n"/>
      <c r="G969" s="65" t="inlineStr">
        <is>
          <t>Configuration and settings</t>
        </is>
      </c>
      <c r="H969" s="65" t="inlineStr">
        <is>
          <t>R/WS</t>
        </is>
      </c>
      <c r="I969" s="65" t="inlineStr">
        <is>
          <t>UINT (Unsigned16)</t>
        </is>
      </c>
      <c r="J969" s="65" t="inlineStr">
        <is>
          <t>1 ms</t>
        </is>
      </c>
      <c r="K969" s="65" t="inlineStr">
        <is>
          <t>2 ms</t>
        </is>
      </c>
      <c r="L969" s="65" t="inlineStr">
        <is>
          <t>0 ms ... 200 ms</t>
        </is>
      </c>
      <c r="M969" s="65" t="inlineStr">
        <is>
          <t>[DI12 Delay] (L12D)</t>
        </is>
      </c>
      <c r="N969" s="69" t="inlineStr">
        <is>
          <t>[DI12 Configuration] (DI12)</t>
        </is>
      </c>
    </row>
    <row customFormat="1" r="970" s="60">
      <c r="A970" s="64" t="inlineStr">
        <is>
          <t>L13D</t>
        </is>
      </c>
      <c r="B970" s="65" t="inlineStr">
        <is>
          <t>DI13 Delay</t>
        </is>
      </c>
      <c r="C970" s="65" t="inlineStr">
        <is>
          <t>16#0FAD = 4013</t>
        </is>
      </c>
      <c r="D970" s="65" t="inlineStr">
        <is>
          <t>16#200A/E</t>
        </is>
      </c>
      <c r="E970" s="65" t="inlineStr">
        <is>
          <t>16#75/01/0E = 117/01/14</t>
        </is>
      </c>
      <c r="F970" s="66" t="n"/>
      <c r="G970" s="65" t="inlineStr">
        <is>
          <t>Configuration and settings</t>
        </is>
      </c>
      <c r="H970" s="65" t="inlineStr">
        <is>
          <t>R/WS</t>
        </is>
      </c>
      <c r="I970" s="65" t="inlineStr">
        <is>
          <t>UINT (Unsigned16)</t>
        </is>
      </c>
      <c r="J970" s="65" t="inlineStr">
        <is>
          <t>1 ms</t>
        </is>
      </c>
      <c r="K970" s="65" t="inlineStr">
        <is>
          <t>2 ms</t>
        </is>
      </c>
      <c r="L970" s="65" t="inlineStr">
        <is>
          <t>0 ms ... 200 ms</t>
        </is>
      </c>
      <c r="M970" s="65" t="inlineStr">
        <is>
          <t>[DI13 Delay] (L13D)</t>
        </is>
      </c>
      <c r="N970" s="69" t="inlineStr">
        <is>
          <t>[DI13 Configuration] (DI13)</t>
        </is>
      </c>
    </row>
    <row customFormat="1" r="971" s="60">
      <c r="A971" s="64" t="inlineStr">
        <is>
          <t>L14D</t>
        </is>
      </c>
      <c r="B971" s="65" t="inlineStr">
        <is>
          <t>DI14 Delay</t>
        </is>
      </c>
      <c r="C971" s="65" t="inlineStr">
        <is>
          <t>16#0FAE = 4014</t>
        </is>
      </c>
      <c r="D971" s="65" t="inlineStr">
        <is>
          <t>16#200A/F</t>
        </is>
      </c>
      <c r="E971" s="65" t="inlineStr">
        <is>
          <t>16#75/01/0F = 117/01/15</t>
        </is>
      </c>
      <c r="F971" s="66" t="n"/>
      <c r="G971" s="65" t="inlineStr">
        <is>
          <t>Configuration and settings</t>
        </is>
      </c>
      <c r="H971" s="65" t="inlineStr">
        <is>
          <t>R/WS</t>
        </is>
      </c>
      <c r="I971" s="65" t="inlineStr">
        <is>
          <t>UINT (Unsigned16)</t>
        </is>
      </c>
      <c r="J971" s="65" t="inlineStr">
        <is>
          <t>1 ms</t>
        </is>
      </c>
      <c r="K971" s="65" t="inlineStr">
        <is>
          <t>2 ms</t>
        </is>
      </c>
      <c r="L971" s="65" t="inlineStr">
        <is>
          <t>0 ms ... 200 ms</t>
        </is>
      </c>
      <c r="M971" s="65" t="inlineStr">
        <is>
          <t>[DI14 Delay] (L14D)</t>
        </is>
      </c>
      <c r="N971" s="69" t="inlineStr">
        <is>
          <t>[DI14 Configuration] (DI14)</t>
        </is>
      </c>
    </row>
    <row customFormat="1" r="972" s="60">
      <c r="A972" s="64" t="inlineStr">
        <is>
          <t>L15D</t>
        </is>
      </c>
      <c r="B972" s="65" t="inlineStr">
        <is>
          <t>DI15 delay</t>
        </is>
      </c>
      <c r="C972" s="65" t="inlineStr">
        <is>
          <t>16#0FAF = 4015</t>
        </is>
      </c>
      <c r="D972" s="65" t="inlineStr">
        <is>
          <t>16#200A/10</t>
        </is>
      </c>
      <c r="E972" s="65" t="inlineStr">
        <is>
          <t>16#75/01/10 = 117/01/16</t>
        </is>
      </c>
      <c r="F972" s="66" t="n"/>
      <c r="G972" s="65" t="inlineStr">
        <is>
          <t>Configuration and settings</t>
        </is>
      </c>
      <c r="H972" s="65" t="inlineStr">
        <is>
          <t>R/WS</t>
        </is>
      </c>
      <c r="I972" s="65" t="inlineStr">
        <is>
          <t>UINT (Unsigned16)</t>
        </is>
      </c>
      <c r="J972" s="65" t="inlineStr">
        <is>
          <t>1 ms</t>
        </is>
      </c>
      <c r="K972" s="65" t="inlineStr">
        <is>
          <t>2 ms</t>
        </is>
      </c>
      <c r="L972" s="65" t="inlineStr">
        <is>
          <t>0 ms ... 200 ms</t>
        </is>
      </c>
      <c r="M972" s="65" t="inlineStr">
        <is>
          <t>[DI15 Delay] (L15D)</t>
        </is>
      </c>
      <c r="N972" s="69" t="inlineStr">
        <is>
          <t>[DI15 Configuration] (DI15)</t>
        </is>
      </c>
    </row>
    <row customFormat="1" r="973" s="60">
      <c r="A973" s="64" t="inlineStr">
        <is>
          <t>L16D</t>
        </is>
      </c>
      <c r="B973" s="65" t="inlineStr">
        <is>
          <t>DI16 delay</t>
        </is>
      </c>
      <c r="C973" s="65" t="inlineStr">
        <is>
          <t>16#0FB0 = 4016</t>
        </is>
      </c>
      <c r="D973" s="65" t="inlineStr">
        <is>
          <t>16#200A/11</t>
        </is>
      </c>
      <c r="E973" s="65" t="inlineStr">
        <is>
          <t>16#75/01/11 = 117/01/17</t>
        </is>
      </c>
      <c r="F973" s="66" t="n"/>
      <c r="G973" s="65" t="inlineStr">
        <is>
          <t>Configuration and settings</t>
        </is>
      </c>
      <c r="H973" s="65" t="inlineStr">
        <is>
          <t>R/WS</t>
        </is>
      </c>
      <c r="I973" s="65" t="inlineStr">
        <is>
          <t>UINT (Unsigned16)</t>
        </is>
      </c>
      <c r="J973" s="65" t="inlineStr">
        <is>
          <t>1 ms</t>
        </is>
      </c>
      <c r="K973" s="65" t="inlineStr">
        <is>
          <t>2 ms</t>
        </is>
      </c>
      <c r="L973" s="65" t="inlineStr">
        <is>
          <t>0 ms ... 200 ms</t>
        </is>
      </c>
      <c r="M973" s="65" t="inlineStr">
        <is>
          <t>[DI16 Delay] (L16D)</t>
        </is>
      </c>
      <c r="N973" s="69" t="inlineStr">
        <is>
          <t>[DI16 Configuration] (DI16)</t>
        </is>
      </c>
    </row>
    <row customFormat="1" r="974" s="60">
      <c r="A974" s="64" t="inlineStr">
        <is>
          <t>LALR</t>
        </is>
      </c>
      <c r="B974" s="65" t="inlineStr">
        <is>
          <t>Last Warning</t>
        </is>
      </c>
      <c r="C974" s="65" t="inlineStr">
        <is>
          <t>16#325A = 12890</t>
        </is>
      </c>
      <c r="D974" s="65" t="inlineStr">
        <is>
          <t>16#2062/5B</t>
        </is>
      </c>
      <c r="E974" s="65" t="inlineStr">
        <is>
          <t>16#A1/01/5B = 161/01/91</t>
        </is>
      </c>
      <c r="F974" s="67" t="inlineStr">
        <is>
          <t>ALR</t>
        </is>
      </c>
      <c r="G974" s="65" t="inlineStr">
        <is>
          <t>Actual values parameters</t>
        </is>
      </c>
      <c r="H974" s="65" t="inlineStr">
        <is>
          <t>R</t>
        </is>
      </c>
      <c r="I974" s="65" t="inlineStr">
        <is>
          <t>WORD (Enumeration)</t>
        </is>
      </c>
      <c r="J974" s="65" t="inlineStr">
        <is>
          <t>-</t>
        </is>
      </c>
      <c r="K974" s="66" t="n"/>
      <c r="L974" s="66" t="n"/>
      <c r="M974" s="65" t="inlineStr">
        <is>
          <t>[Last Warning] (LALR)</t>
        </is>
      </c>
      <c r="N974" s="69" t="inlineStr">
        <is>
          <t>[Diag. data] (DDT)</t>
        </is>
      </c>
    </row>
    <row customFormat="1" r="975" s="60">
      <c r="A975" s="64" t="inlineStr">
        <is>
          <t>LCAC</t>
        </is>
      </c>
      <c r="B975" s="65" t="inlineStr">
        <is>
          <t>LifeCycle Warning Configuration</t>
        </is>
      </c>
      <c r="C975" s="65" t="inlineStr">
        <is>
          <t>16#3598 = 13720</t>
        </is>
      </c>
      <c r="D975" s="65" t="inlineStr">
        <is>
          <t>16#206B/15</t>
        </is>
      </c>
      <c r="E975" s="65" t="inlineStr">
        <is>
          <t>16#A5/01/79 = 165/01/121</t>
        </is>
      </c>
      <c r="F975" s="67" t="inlineStr">
        <is>
          <t>N_Y</t>
        </is>
      </c>
      <c r="G975" s="65" t="inlineStr">
        <is>
          <t>Configuration and settings</t>
        </is>
      </c>
      <c r="H975" s="65" t="inlineStr">
        <is>
          <t>R/W</t>
        </is>
      </c>
      <c r="I975" s="65" t="inlineStr">
        <is>
          <t>WORD (Enumeration)</t>
        </is>
      </c>
      <c r="J975" s="65" t="inlineStr">
        <is>
          <t>-</t>
        </is>
      </c>
      <c r="K975" s="65" t="inlineStr">
        <is>
          <t>[Yes] YES</t>
        </is>
      </c>
      <c r="L975" s="66" t="n"/>
      <c r="M975" s="65" t="inlineStr">
        <is>
          <t>[LifeCycle Warning] (LCAC)</t>
        </is>
      </c>
      <c r="N975" s="69" t="inlineStr">
        <is>
          <t>[Drive warranty mgnt] (DWMA)</t>
        </is>
      </c>
    </row>
    <row customFormat="1" r="976" s="60">
      <c r="A976" s="64" t="inlineStr">
        <is>
          <t>LCAD</t>
        </is>
      </c>
      <c r="B976" s="65" t="inlineStr">
        <is>
          <t>Life Cycle Date</t>
        </is>
      </c>
      <c r="C976" s="65" t="inlineStr">
        <is>
          <t>16#3599 = 13721</t>
        </is>
      </c>
      <c r="D976" s="65" t="inlineStr">
        <is>
          <t>16#206B/16</t>
        </is>
      </c>
      <c r="E976" s="65" t="inlineStr">
        <is>
          <t>16#A5/01/7A = 165/01/122</t>
        </is>
      </c>
      <c r="F976" s="66" t="n"/>
      <c r="G976" s="65" t="inlineStr">
        <is>
          <t>Actual values parameters</t>
        </is>
      </c>
      <c r="H976" s="65" t="inlineStr">
        <is>
          <t>R</t>
        </is>
      </c>
      <c r="I976" s="65" t="inlineStr">
        <is>
          <t>UINT (Unsigned16)</t>
        </is>
      </c>
      <c r="J976" s="65" t="inlineStr">
        <is>
          <t xml:space="preserve">1 </t>
        </is>
      </c>
      <c r="K976" s="65" t="inlineStr">
        <is>
          <t xml:space="preserve">0 </t>
        </is>
      </c>
      <c r="L976" s="65" t="inlineStr">
        <is>
          <t xml:space="preserve">0  ... 65535 </t>
        </is>
      </c>
      <c r="M976" s="65" t="inlineStr">
        <is>
          <t>[Warranty expired] (LCAD)</t>
        </is>
      </c>
      <c r="N976" s="69" t="inlineStr">
        <is>
          <t>[Drive warranty mgnt] (DWMA)</t>
        </is>
      </c>
    </row>
    <row customFormat="1" r="977" s="60">
      <c r="A977" s="64" t="inlineStr">
        <is>
          <t>LCP9</t>
        </is>
      </c>
      <c r="B977" s="65" t="inlineStr">
        <is>
          <t>Motor current</t>
        </is>
      </c>
      <c r="C977" s="65" t="inlineStr">
        <is>
          <t>16#1C51 = 7249</t>
        </is>
      </c>
      <c r="D977" s="65" t="inlineStr">
        <is>
          <t>16#202A/32</t>
        </is>
      </c>
      <c r="E977" s="65" t="inlineStr">
        <is>
          <t>16#85/01/32 = 133/01/50</t>
        </is>
      </c>
      <c r="F977" s="66" t="n"/>
      <c r="G977" s="65" t="inlineStr">
        <is>
          <t>History parameters</t>
        </is>
      </c>
      <c r="H977" s="65" t="inlineStr">
        <is>
          <t>R</t>
        </is>
      </c>
      <c r="I977" s="65" t="inlineStr">
        <is>
          <t>INT (Signed16)</t>
        </is>
      </c>
      <c r="J977" s="65" t="inlineStr">
        <is>
          <t>Refer to programming manual</t>
        </is>
      </c>
      <c r="K977" s="66" t="n"/>
      <c r="L977" s="65" t="inlineStr">
        <is>
          <t>-32767 ... 32767</t>
        </is>
      </c>
      <c r="M977" s="65" t="inlineStr">
        <is>
          <t>[Motor current] (LCP9)</t>
        </is>
      </c>
      <c r="N977" s="69" t="inlineStr">
        <is>
          <t>[None] (DP9)</t>
        </is>
      </c>
    </row>
    <row customFormat="1" r="978" s="60">
      <c r="A978" s="64" t="inlineStr">
        <is>
          <t>LCPA</t>
        </is>
      </c>
      <c r="B978" s="65" t="inlineStr">
        <is>
          <t>Motor current</t>
        </is>
      </c>
      <c r="C978" s="65" t="inlineStr">
        <is>
          <t>16#1DD8 = 7640</t>
        </is>
      </c>
      <c r="D978" s="65" t="inlineStr">
        <is>
          <t>16#202E/29</t>
        </is>
      </c>
      <c r="E978" s="65" t="inlineStr">
        <is>
          <t>16#87/01/29 = 135/01/41</t>
        </is>
      </c>
      <c r="F978" s="66" t="n"/>
      <c r="G978" s="65" t="inlineStr">
        <is>
          <t>History parameters</t>
        </is>
      </c>
      <c r="H978" s="65" t="inlineStr">
        <is>
          <t>R</t>
        </is>
      </c>
      <c r="I978" s="65" t="inlineStr">
        <is>
          <t>INT (Signed16)</t>
        </is>
      </c>
      <c r="J978" s="65" t="inlineStr">
        <is>
          <t>Refer to programming manual</t>
        </is>
      </c>
      <c r="K978" s="66" t="n"/>
      <c r="L978" s="65" t="inlineStr">
        <is>
          <t>-32767 ... 32767</t>
        </is>
      </c>
      <c r="M978" s="65" t="inlineStr">
        <is>
          <t>[Motor current] (LCPA)</t>
        </is>
      </c>
      <c r="N978" s="69" t="inlineStr">
        <is>
          <t>[None] (DPA)</t>
        </is>
      </c>
    </row>
    <row customFormat="1" r="979" s="60">
      <c r="A979" s="64" t="inlineStr">
        <is>
          <t>LCPB</t>
        </is>
      </c>
      <c r="B979" s="65" t="inlineStr">
        <is>
          <t>Motor current</t>
        </is>
      </c>
      <c r="C979" s="65" t="inlineStr">
        <is>
          <t>16#1DD9 = 7641</t>
        </is>
      </c>
      <c r="D979" s="65" t="inlineStr">
        <is>
          <t>16#202E/2A</t>
        </is>
      </c>
      <c r="E979" s="65" t="inlineStr">
        <is>
          <t>16#87/01/2A = 135/01/42</t>
        </is>
      </c>
      <c r="F979" s="66" t="n"/>
      <c r="G979" s="65" t="inlineStr">
        <is>
          <t>History parameters</t>
        </is>
      </c>
      <c r="H979" s="65" t="inlineStr">
        <is>
          <t>R</t>
        </is>
      </c>
      <c r="I979" s="65" t="inlineStr">
        <is>
          <t>INT (Signed16)</t>
        </is>
      </c>
      <c r="J979" s="65" t="inlineStr">
        <is>
          <t>Refer to programming manual</t>
        </is>
      </c>
      <c r="K979" s="66" t="n"/>
      <c r="L979" s="65" t="inlineStr">
        <is>
          <t>-32767 ... 32767</t>
        </is>
      </c>
      <c r="M979" s="65" t="inlineStr">
        <is>
          <t>[Motor current] (LCPB)</t>
        </is>
      </c>
      <c r="N979" s="69" t="inlineStr">
        <is>
          <t>[None] (DPB)</t>
        </is>
      </c>
    </row>
    <row customFormat="1" r="980" s="60">
      <c r="A980" s="64" t="inlineStr">
        <is>
          <t>LCPC</t>
        </is>
      </c>
      <c r="B980" s="65" t="inlineStr">
        <is>
          <t>Motor current</t>
        </is>
      </c>
      <c r="C980" s="65" t="inlineStr">
        <is>
          <t>16#1DDA = 7642</t>
        </is>
      </c>
      <c r="D980" s="65" t="inlineStr">
        <is>
          <t>16#202E/2B</t>
        </is>
      </c>
      <c r="E980" s="65" t="inlineStr">
        <is>
          <t>16#87/01/2B = 135/01/43</t>
        </is>
      </c>
      <c r="F980" s="66" t="n"/>
      <c r="G980" s="65" t="inlineStr">
        <is>
          <t>History parameters</t>
        </is>
      </c>
      <c r="H980" s="65" t="inlineStr">
        <is>
          <t>R</t>
        </is>
      </c>
      <c r="I980" s="65" t="inlineStr">
        <is>
          <t>INT (Signed16)</t>
        </is>
      </c>
      <c r="J980" s="65" t="inlineStr">
        <is>
          <t>Refer to programming manual</t>
        </is>
      </c>
      <c r="K980" s="66" t="n"/>
      <c r="L980" s="65" t="inlineStr">
        <is>
          <t>-32767 ... 32767</t>
        </is>
      </c>
      <c r="M980" s="65" t="inlineStr">
        <is>
          <t>[Motor current] (LCPC)</t>
        </is>
      </c>
      <c r="N980" s="69" t="inlineStr">
        <is>
          <t>[None] (DPC)</t>
        </is>
      </c>
    </row>
    <row customFormat="1" r="981" s="60">
      <c r="A981" s="64" t="inlineStr">
        <is>
          <t>LCPD</t>
        </is>
      </c>
      <c r="B981" s="65" t="inlineStr">
        <is>
          <t>Motor current</t>
        </is>
      </c>
      <c r="C981" s="65" t="inlineStr">
        <is>
          <t>16#1DDB = 7643</t>
        </is>
      </c>
      <c r="D981" s="65" t="inlineStr">
        <is>
          <t>16#202E/2C</t>
        </is>
      </c>
      <c r="E981" s="65" t="inlineStr">
        <is>
          <t>16#87/01/2C = 135/01/44</t>
        </is>
      </c>
      <c r="F981" s="66" t="n"/>
      <c r="G981" s="65" t="inlineStr">
        <is>
          <t>History parameters</t>
        </is>
      </c>
      <c r="H981" s="65" t="inlineStr">
        <is>
          <t>R</t>
        </is>
      </c>
      <c r="I981" s="65" t="inlineStr">
        <is>
          <t>INT (Signed16)</t>
        </is>
      </c>
      <c r="J981" s="65" t="inlineStr">
        <is>
          <t>Refer to programming manual</t>
        </is>
      </c>
      <c r="K981" s="66" t="n"/>
      <c r="L981" s="65" t="inlineStr">
        <is>
          <t>-32767 ... 32767</t>
        </is>
      </c>
      <c r="M981" s="65" t="inlineStr">
        <is>
          <t>[Motor current] (LCPD)</t>
        </is>
      </c>
      <c r="N981" s="69" t="inlineStr">
        <is>
          <t>[None] (DPD)</t>
        </is>
      </c>
    </row>
    <row customFormat="1" r="982" s="60">
      <c r="A982" s="64" t="inlineStr">
        <is>
          <t>LCPE</t>
        </is>
      </c>
      <c r="B982" s="65" t="inlineStr">
        <is>
          <t>Motor current</t>
        </is>
      </c>
      <c r="C982" s="65" t="inlineStr">
        <is>
          <t>16#1DDC = 7644</t>
        </is>
      </c>
      <c r="D982" s="65" t="inlineStr">
        <is>
          <t>16#202E/2D</t>
        </is>
      </c>
      <c r="E982" s="65" t="inlineStr">
        <is>
          <t>16#87/01/2D = 135/01/45</t>
        </is>
      </c>
      <c r="F982" s="66" t="n"/>
      <c r="G982" s="65" t="inlineStr">
        <is>
          <t>History parameters</t>
        </is>
      </c>
      <c r="H982" s="65" t="inlineStr">
        <is>
          <t>R</t>
        </is>
      </c>
      <c r="I982" s="65" t="inlineStr">
        <is>
          <t>INT (Signed16)</t>
        </is>
      </c>
      <c r="J982" s="65" t="inlineStr">
        <is>
          <t>Refer to programming manual</t>
        </is>
      </c>
      <c r="K982" s="66" t="n"/>
      <c r="L982" s="65" t="inlineStr">
        <is>
          <t>-32767 ... 32767</t>
        </is>
      </c>
      <c r="M982" s="65" t="inlineStr">
        <is>
          <t>[Motor current] (LCPE)</t>
        </is>
      </c>
      <c r="N982" s="69" t="inlineStr">
        <is>
          <t>[None] (DPE)</t>
        </is>
      </c>
    </row>
    <row customFormat="1" r="983" s="60">
      <c r="A983" s="64" t="inlineStr">
        <is>
          <t>LCPF</t>
        </is>
      </c>
      <c r="B983" s="65" t="inlineStr">
        <is>
          <t>Motor current</t>
        </is>
      </c>
      <c r="C983" s="65" t="inlineStr">
        <is>
          <t>16#1DDD = 7645</t>
        </is>
      </c>
      <c r="D983" s="65" t="inlineStr">
        <is>
          <t>16#202E/2E</t>
        </is>
      </c>
      <c r="E983" s="65" t="inlineStr">
        <is>
          <t>16#87/01/2E = 135/01/46</t>
        </is>
      </c>
      <c r="F983" s="66" t="n"/>
      <c r="G983" s="65" t="inlineStr">
        <is>
          <t>History parameters</t>
        </is>
      </c>
      <c r="H983" s="65" t="inlineStr">
        <is>
          <t>R</t>
        </is>
      </c>
      <c r="I983" s="65" t="inlineStr">
        <is>
          <t>INT (Signed16)</t>
        </is>
      </c>
      <c r="J983" s="65" t="inlineStr">
        <is>
          <t>Refer to programming manual</t>
        </is>
      </c>
      <c r="K983" s="66" t="n"/>
      <c r="L983" s="65" t="inlineStr">
        <is>
          <t>-32767 ... 32767</t>
        </is>
      </c>
      <c r="M983" s="65" t="inlineStr">
        <is>
          <t>[Motor current] (LCPF)</t>
        </is>
      </c>
      <c r="N983" s="69" t="inlineStr">
        <is>
          <t>[None] (DPF)</t>
        </is>
      </c>
    </row>
    <row customFormat="1" r="984" s="60">
      <c r="A984" s="64" t="inlineStr">
        <is>
          <t>LDD1</t>
        </is>
      </c>
      <c r="B984" s="65" t="inlineStr">
        <is>
          <t>Log Distribution Data 1</t>
        </is>
      </c>
      <c r="C984" s="65" t="inlineStr">
        <is>
          <t>16#4010 = 16400</t>
        </is>
      </c>
      <c r="D984" s="65" t="inlineStr">
        <is>
          <t>16#2086/1</t>
        </is>
      </c>
      <c r="E984" s="65" t="inlineStr">
        <is>
          <t>16#B3/01/01 = 179/01/01</t>
        </is>
      </c>
      <c r="F984" s="67" t="inlineStr">
        <is>
          <t>LDD</t>
        </is>
      </c>
      <c r="G984" s="65" t="inlineStr">
        <is>
          <t>Configuration and settings</t>
        </is>
      </c>
      <c r="H984" s="65" t="inlineStr">
        <is>
          <t>R/W</t>
        </is>
      </c>
      <c r="I984" s="65" t="inlineStr">
        <is>
          <t>WORD (Enumeration)</t>
        </is>
      </c>
      <c r="J984" s="65" t="inlineStr">
        <is>
          <t>-</t>
        </is>
      </c>
      <c r="K984" s="65" t="inlineStr">
        <is>
          <t>[Distribution logging disable] NO</t>
        </is>
      </c>
      <c r="L984" s="66" t="n"/>
      <c r="M984" s="65" t="inlineStr">
        <is>
          <t>[Log Distrib. Data 1] (LDD1)</t>
        </is>
      </c>
      <c r="N984" s="69" t="inlineStr">
        <is>
          <t>[Log dstrb prm select] (LDP)</t>
        </is>
      </c>
    </row>
    <row customFormat="1" r="985" s="60">
      <c r="A985" s="64" t="inlineStr">
        <is>
          <t>LDD2</t>
        </is>
      </c>
      <c r="B985" s="65" t="inlineStr">
        <is>
          <t>Log Distribution Data 2</t>
        </is>
      </c>
      <c r="C985" s="65" t="inlineStr">
        <is>
          <t>16#4012 = 16402</t>
        </is>
      </c>
      <c r="D985" s="65" t="inlineStr">
        <is>
          <t>16#2086/3</t>
        </is>
      </c>
      <c r="E985" s="65" t="inlineStr">
        <is>
          <t>16#B3/01/03 = 179/01/03</t>
        </is>
      </c>
      <c r="F985" s="67" t="inlineStr">
        <is>
          <t>LDD</t>
        </is>
      </c>
      <c r="G985" s="65" t="inlineStr">
        <is>
          <t>Configuration and settings</t>
        </is>
      </c>
      <c r="H985" s="65" t="inlineStr">
        <is>
          <t>R/W</t>
        </is>
      </c>
      <c r="I985" s="65" t="inlineStr">
        <is>
          <t>WORD (Enumeration)</t>
        </is>
      </c>
      <c r="J985" s="65" t="inlineStr">
        <is>
          <t>-</t>
        </is>
      </c>
      <c r="K985" s="65" t="inlineStr">
        <is>
          <t>[Distribution logging disable] NO</t>
        </is>
      </c>
      <c r="L985" s="66" t="n"/>
      <c r="M985" s="65" t="inlineStr">
        <is>
          <t>[Log Distrib.Data 2] (LDD2)</t>
        </is>
      </c>
      <c r="N985" s="69" t="inlineStr">
        <is>
          <t>[Log dstrb prm select] (LDP)</t>
        </is>
      </c>
    </row>
    <row customFormat="1" r="986" s="60">
      <c r="A986" s="64" t="inlineStr">
        <is>
          <t>LDD3</t>
        </is>
      </c>
      <c r="B986" s="65" t="inlineStr">
        <is>
          <t>Log Distribution Data 3</t>
        </is>
      </c>
      <c r="C986" s="65" t="inlineStr">
        <is>
          <t>16#4014 = 16404</t>
        </is>
      </c>
      <c r="D986" s="65" t="inlineStr">
        <is>
          <t>16#2086/5</t>
        </is>
      </c>
      <c r="E986" s="65" t="inlineStr">
        <is>
          <t>16#B3/01/05 = 179/01/05</t>
        </is>
      </c>
      <c r="F986" s="67" t="inlineStr">
        <is>
          <t>LDD</t>
        </is>
      </c>
      <c r="G986" s="65" t="inlineStr">
        <is>
          <t>Configuration and settings</t>
        </is>
      </c>
      <c r="H986" s="65" t="inlineStr">
        <is>
          <t>R/W</t>
        </is>
      </c>
      <c r="I986" s="65" t="inlineStr">
        <is>
          <t>WORD (Enumeration)</t>
        </is>
      </c>
      <c r="J986" s="65" t="inlineStr">
        <is>
          <t>-</t>
        </is>
      </c>
      <c r="K986" s="65" t="inlineStr">
        <is>
          <t>[Distribution logging disable] NO</t>
        </is>
      </c>
      <c r="L986" s="66" t="n"/>
      <c r="M986" s="65" t="inlineStr">
        <is>
          <t>[Log Distrib. Data 3] (LDD3)</t>
        </is>
      </c>
      <c r="N986" s="69" t="inlineStr">
        <is>
          <t>[Log dstrb prm select] (LDP)</t>
        </is>
      </c>
    </row>
    <row customFormat="1" r="987" s="60">
      <c r="A987" s="64" t="inlineStr">
        <is>
          <t>LDD4</t>
        </is>
      </c>
      <c r="B987" s="65" t="inlineStr">
        <is>
          <t>Log Distribution Data 4</t>
        </is>
      </c>
      <c r="C987" s="65" t="inlineStr">
        <is>
          <t>16#4016 = 16406</t>
        </is>
      </c>
      <c r="D987" s="65" t="inlineStr">
        <is>
          <t>16#2086/7</t>
        </is>
      </c>
      <c r="E987" s="65" t="inlineStr">
        <is>
          <t>16#B3/01/07 = 179/01/07</t>
        </is>
      </c>
      <c r="F987" s="67" t="inlineStr">
        <is>
          <t>LDD</t>
        </is>
      </c>
      <c r="G987" s="65" t="inlineStr">
        <is>
          <t>Configuration and settings</t>
        </is>
      </c>
      <c r="H987" s="65" t="inlineStr">
        <is>
          <t>R/W</t>
        </is>
      </c>
      <c r="I987" s="65" t="inlineStr">
        <is>
          <t>WORD (Enumeration)</t>
        </is>
      </c>
      <c r="J987" s="65" t="inlineStr">
        <is>
          <t>-</t>
        </is>
      </c>
      <c r="K987" s="65" t="inlineStr">
        <is>
          <t>[Distribution logging disable] NO</t>
        </is>
      </c>
      <c r="L987" s="66" t="n"/>
      <c r="M987" s="65" t="inlineStr">
        <is>
          <t>[Log Distrib. Data 4] (LDD4)</t>
        </is>
      </c>
      <c r="N987" s="69" t="inlineStr">
        <is>
          <t>[Log dstrb prm select] (LDP)</t>
        </is>
      </c>
    </row>
    <row customFormat="1" r="988" s="60">
      <c r="A988" s="64" t="inlineStr">
        <is>
          <t>LDEN</t>
        </is>
      </c>
      <c r="B988" s="65" t="inlineStr">
        <is>
          <t>Logging Distribution State</t>
        </is>
      </c>
      <c r="C988" s="65" t="inlineStr">
        <is>
          <t>16#4019 = 16409</t>
        </is>
      </c>
      <c r="D988" s="65" t="inlineStr">
        <is>
          <t>16#2086/A</t>
        </is>
      </c>
      <c r="E988" s="65" t="inlineStr">
        <is>
          <t>16#B3/01/0A = 179/01/10</t>
        </is>
      </c>
      <c r="F988" s="67" t="inlineStr">
        <is>
          <t>LDEN</t>
        </is>
      </c>
      <c r="G988" s="65" t="inlineStr">
        <is>
          <t>Configuration and settings</t>
        </is>
      </c>
      <c r="H988" s="65" t="inlineStr">
        <is>
          <t>R/W</t>
        </is>
      </c>
      <c r="I988" s="65" t="inlineStr">
        <is>
          <t>WORD (Enumeration)</t>
        </is>
      </c>
      <c r="J988" s="65" t="inlineStr">
        <is>
          <t>-</t>
        </is>
      </c>
      <c r="K988" s="65" t="inlineStr">
        <is>
          <t>[Stop] STOP</t>
        </is>
      </c>
      <c r="L988" s="66" t="n"/>
      <c r="M988" s="65" t="inlineStr">
        <is>
          <t>[Log Distrib State] (LDEN)</t>
        </is>
      </c>
      <c r="N988" s="69" t="inlineStr">
        <is>
          <t>[Distributed logging] (DLO)</t>
        </is>
      </c>
    </row>
    <row customFormat="1" r="989" s="60">
      <c r="A989" s="64" t="inlineStr">
        <is>
          <t>LDM1</t>
        </is>
      </c>
      <c r="B989" s="65" t="inlineStr">
        <is>
          <t>Distribution data max value 1</t>
        </is>
      </c>
      <c r="C989" s="65" t="inlineStr">
        <is>
          <t>16#4011 = 16401</t>
        </is>
      </c>
      <c r="D989" s="65" t="inlineStr">
        <is>
          <t>16#2086/2</t>
        </is>
      </c>
      <c r="E989" s="65" t="inlineStr">
        <is>
          <t>16#B3/01/02 = 179/01/02</t>
        </is>
      </c>
      <c r="F989" s="66" t="n"/>
      <c r="G989" s="65" t="inlineStr">
        <is>
          <t>Configuration and settings</t>
        </is>
      </c>
      <c r="H989" s="65" t="inlineStr">
        <is>
          <t>R/W</t>
        </is>
      </c>
      <c r="I989" s="65" t="inlineStr">
        <is>
          <t>UINT (Unsigned16)</t>
        </is>
      </c>
      <c r="J989" s="65" t="inlineStr">
        <is>
          <t xml:space="preserve">1 </t>
        </is>
      </c>
      <c r="K989" s="65" t="inlineStr">
        <is>
          <t>Refer to programming manual</t>
        </is>
      </c>
      <c r="L989" s="65" t="inlineStr">
        <is>
          <t xml:space="preserve">10  ... 65535 </t>
        </is>
      </c>
      <c r="M989" s="65" t="inlineStr">
        <is>
          <t>[Dist Max Val 1] (LDM1)</t>
        </is>
      </c>
      <c r="N989" s="69" t="inlineStr">
        <is>
          <t>[Distributed logging] (DLO)</t>
        </is>
      </c>
    </row>
    <row customFormat="1" r="990" s="60">
      <c r="A990" s="64" t="inlineStr">
        <is>
          <t>LDM2</t>
        </is>
      </c>
      <c r="B990" s="65" t="inlineStr">
        <is>
          <t>Distribution data max value 2</t>
        </is>
      </c>
      <c r="C990" s="65" t="inlineStr">
        <is>
          <t>16#4013 = 16403</t>
        </is>
      </c>
      <c r="D990" s="65" t="inlineStr">
        <is>
          <t>16#2086/4</t>
        </is>
      </c>
      <c r="E990" s="65" t="inlineStr">
        <is>
          <t>16#B3/01/04 = 179/01/04</t>
        </is>
      </c>
      <c r="F990" s="66" t="n"/>
      <c r="G990" s="65" t="inlineStr">
        <is>
          <t>Configuration and settings</t>
        </is>
      </c>
      <c r="H990" s="65" t="inlineStr">
        <is>
          <t>R/W</t>
        </is>
      </c>
      <c r="I990" s="65" t="inlineStr">
        <is>
          <t>UINT (Unsigned16)</t>
        </is>
      </c>
      <c r="J990" s="65" t="inlineStr">
        <is>
          <t xml:space="preserve">1 </t>
        </is>
      </c>
      <c r="K990" s="65" t="inlineStr">
        <is>
          <t>Refer to programming manual</t>
        </is>
      </c>
      <c r="L990" s="65" t="inlineStr">
        <is>
          <t xml:space="preserve">10  ... 65535 </t>
        </is>
      </c>
      <c r="M990" s="65" t="inlineStr">
        <is>
          <t>[Dist Max Val 2] (LDM2)</t>
        </is>
      </c>
      <c r="N990" s="69" t="inlineStr">
        <is>
          <t>[Distributed logging] (DLO)</t>
        </is>
      </c>
    </row>
    <row customFormat="1" r="991" s="60">
      <c r="A991" s="64" t="inlineStr">
        <is>
          <t>LDM3</t>
        </is>
      </c>
      <c r="B991" s="65" t="inlineStr">
        <is>
          <t>Distribution data max value 3</t>
        </is>
      </c>
      <c r="C991" s="65" t="inlineStr">
        <is>
          <t>16#4015 = 16405</t>
        </is>
      </c>
      <c r="D991" s="65" t="inlineStr">
        <is>
          <t>16#2086/6</t>
        </is>
      </c>
      <c r="E991" s="65" t="inlineStr">
        <is>
          <t>16#B3/01/06 = 179/01/06</t>
        </is>
      </c>
      <c r="F991" s="66" t="n"/>
      <c r="G991" s="65" t="inlineStr">
        <is>
          <t>Configuration and settings</t>
        </is>
      </c>
      <c r="H991" s="65" t="inlineStr">
        <is>
          <t>R/W</t>
        </is>
      </c>
      <c r="I991" s="65" t="inlineStr">
        <is>
          <t>UINT (Unsigned16)</t>
        </is>
      </c>
      <c r="J991" s="65" t="inlineStr">
        <is>
          <t xml:space="preserve">1 </t>
        </is>
      </c>
      <c r="K991" s="65" t="inlineStr">
        <is>
          <t>Refer to programming manual</t>
        </is>
      </c>
      <c r="L991" s="65" t="inlineStr">
        <is>
          <t xml:space="preserve">10  ... 65535 </t>
        </is>
      </c>
      <c r="M991" s="65" t="inlineStr">
        <is>
          <t>[Dist Max Val 3] (LDM3)</t>
        </is>
      </c>
      <c r="N991" s="69" t="inlineStr">
        <is>
          <t>[Distributed logging] (DLO)</t>
        </is>
      </c>
    </row>
    <row customFormat="1" r="992" s="60">
      <c r="A992" s="64" t="inlineStr">
        <is>
          <t>LDM4</t>
        </is>
      </c>
      <c r="B992" s="65" t="inlineStr">
        <is>
          <t>Distribution data max value 4</t>
        </is>
      </c>
      <c r="C992" s="65" t="inlineStr">
        <is>
          <t>16#4017 = 16407</t>
        </is>
      </c>
      <c r="D992" s="65" t="inlineStr">
        <is>
          <t>16#2086/8</t>
        </is>
      </c>
      <c r="E992" s="65" t="inlineStr">
        <is>
          <t>16#B3/01/08 = 179/01/08</t>
        </is>
      </c>
      <c r="F992" s="66" t="n"/>
      <c r="G992" s="65" t="inlineStr">
        <is>
          <t>Configuration and settings</t>
        </is>
      </c>
      <c r="H992" s="65" t="inlineStr">
        <is>
          <t>R/W</t>
        </is>
      </c>
      <c r="I992" s="65" t="inlineStr">
        <is>
          <t>UINT (Unsigned16)</t>
        </is>
      </c>
      <c r="J992" s="65" t="inlineStr">
        <is>
          <t xml:space="preserve">1 </t>
        </is>
      </c>
      <c r="K992" s="65" t="inlineStr">
        <is>
          <t>Refer to programming manual</t>
        </is>
      </c>
      <c r="L992" s="65" t="inlineStr">
        <is>
          <t xml:space="preserve">10  ... 65535 </t>
        </is>
      </c>
      <c r="M992" s="65" t="inlineStr">
        <is>
          <t>[Dist Max Val 4] (LDM4)</t>
        </is>
      </c>
      <c r="N992" s="69" t="inlineStr">
        <is>
          <t>[Distributed logging] (DLO)</t>
        </is>
      </c>
    </row>
    <row customFormat="1" r="993" s="60">
      <c r="A993" s="64" t="inlineStr">
        <is>
          <t>LDST</t>
        </is>
      </c>
      <c r="B993" s="65" t="inlineStr">
        <is>
          <t>Logging Distribution Sample Time</t>
        </is>
      </c>
      <c r="C993" s="65" t="inlineStr">
        <is>
          <t>16#4018 = 16408</t>
        </is>
      </c>
      <c r="D993" s="65" t="inlineStr">
        <is>
          <t>16#2086/9</t>
        </is>
      </c>
      <c r="E993" s="65" t="inlineStr">
        <is>
          <t>16#B3/01/09 = 179/01/09</t>
        </is>
      </c>
      <c r="F993" s="67" t="inlineStr">
        <is>
          <t>LDST</t>
        </is>
      </c>
      <c r="G993" s="65" t="inlineStr">
        <is>
          <t>Configuration and settings</t>
        </is>
      </c>
      <c r="H993" s="65" t="inlineStr">
        <is>
          <t>R/W</t>
        </is>
      </c>
      <c r="I993" s="65" t="inlineStr">
        <is>
          <t>WORD (Enumeration)</t>
        </is>
      </c>
      <c r="J993" s="65" t="inlineStr">
        <is>
          <t>-</t>
        </is>
      </c>
      <c r="K993" s="65" t="inlineStr">
        <is>
          <t>[1 second] 1S</t>
        </is>
      </c>
      <c r="L993" s="66" t="n"/>
      <c r="M993" s="65" t="inlineStr">
        <is>
          <t>[Log Distrib Spl Time] (LDST)</t>
        </is>
      </c>
      <c r="N993" s="69" t="inlineStr">
        <is>
          <t>[Distributed logging] (DLO)</t>
        </is>
      </c>
    </row>
    <row customFormat="1" r="994" s="60">
      <c r="A994" s="64" t="inlineStr">
        <is>
          <t>LFL1</t>
        </is>
      </c>
      <c r="B994" s="65" t="inlineStr">
        <is>
          <t>Response to 4-20mA loss on AI1</t>
        </is>
      </c>
      <c r="C994" s="65" t="inlineStr">
        <is>
          <t>16#1B69 = 7017</t>
        </is>
      </c>
      <c r="D994" s="65" t="inlineStr">
        <is>
          <t>16#2028/12</t>
        </is>
      </c>
      <c r="E994" s="65" t="inlineStr">
        <is>
          <t>16#84/01/12 = 132/01/18</t>
        </is>
      </c>
      <c r="F994" s="67" t="inlineStr">
        <is>
          <t>ECFG</t>
        </is>
      </c>
      <c r="G994" s="65" t="inlineStr">
        <is>
          <t>Configuration and settings</t>
        </is>
      </c>
      <c r="H994" s="65" t="inlineStr">
        <is>
          <t>R/WS</t>
        </is>
      </c>
      <c r="I994" s="65" t="inlineStr">
        <is>
          <t>WORD (Enumeration)</t>
        </is>
      </c>
      <c r="J994" s="65" t="inlineStr">
        <is>
          <t>-</t>
        </is>
      </c>
      <c r="K994" s="65" t="inlineStr">
        <is>
          <t>[Ignore] NO</t>
        </is>
      </c>
      <c r="L994" s="66" t="n"/>
      <c r="M994" s="65" t="inlineStr">
        <is>
          <t>[AI1 4-20mA loss] (LFL1)</t>
        </is>
      </c>
      <c r="N994" s="69" t="inlineStr">
        <is>
          <t>[4-20 mA loss] (LFL)</t>
        </is>
      </c>
    </row>
    <row customFormat="1" r="995" s="60">
      <c r="A995" s="64" t="inlineStr">
        <is>
          <t>LFL4</t>
        </is>
      </c>
      <c r="B995" s="65" t="inlineStr">
        <is>
          <t>Response to 4-20mA loss on AI4</t>
        </is>
      </c>
      <c r="C995" s="65" t="inlineStr">
        <is>
          <t>16#1B66 = 7014</t>
        </is>
      </c>
      <c r="D995" s="65" t="inlineStr">
        <is>
          <t>16#2028/F</t>
        </is>
      </c>
      <c r="E995" s="65" t="inlineStr">
        <is>
          <t>16#84/01/0F = 132/01/15</t>
        </is>
      </c>
      <c r="F995" s="67" t="inlineStr">
        <is>
          <t>ECFG</t>
        </is>
      </c>
      <c r="G995" s="65" t="inlineStr">
        <is>
          <t>Configuration and settings</t>
        </is>
      </c>
      <c r="H995" s="65" t="inlineStr">
        <is>
          <t>R/WS</t>
        </is>
      </c>
      <c r="I995" s="65" t="inlineStr">
        <is>
          <t>WORD (Enumeration)</t>
        </is>
      </c>
      <c r="J995" s="65" t="inlineStr">
        <is>
          <t>-</t>
        </is>
      </c>
      <c r="K995" s="65" t="inlineStr">
        <is>
          <t>[Ignore] NO</t>
        </is>
      </c>
      <c r="L995" s="66" t="n"/>
      <c r="M995" s="65" t="inlineStr">
        <is>
          <t>[AI4 4-20mA loss] (LFL4)</t>
        </is>
      </c>
      <c r="N995" s="69" t="inlineStr">
        <is>
          <t>[4-20 mA loss] (LFL)</t>
        </is>
      </c>
    </row>
    <row customFormat="1" r="996" s="60">
      <c r="A996" s="64" t="inlineStr">
        <is>
          <t>LFL5</t>
        </is>
      </c>
      <c r="B996" s="65" t="inlineStr">
        <is>
          <t>Response to 4-20mA loss on AI5</t>
        </is>
      </c>
      <c r="C996" s="65" t="inlineStr">
        <is>
          <t>16#1B6B = 7019</t>
        </is>
      </c>
      <c r="D996" s="65" t="inlineStr">
        <is>
          <t>16#2028/14</t>
        </is>
      </c>
      <c r="E996" s="65" t="inlineStr">
        <is>
          <t>16#84/01/14 = 132/01/20</t>
        </is>
      </c>
      <c r="F996" s="67" t="inlineStr">
        <is>
          <t>ECFG</t>
        </is>
      </c>
      <c r="G996" s="65" t="inlineStr">
        <is>
          <t>Configuration and settings</t>
        </is>
      </c>
      <c r="H996" s="65" t="inlineStr">
        <is>
          <t>R/WS</t>
        </is>
      </c>
      <c r="I996" s="65" t="inlineStr">
        <is>
          <t>WORD (Enumeration)</t>
        </is>
      </c>
      <c r="J996" s="65" t="inlineStr">
        <is>
          <t>-</t>
        </is>
      </c>
      <c r="K996" s="65" t="inlineStr">
        <is>
          <t>[Ignore] NO</t>
        </is>
      </c>
      <c r="L996" s="66" t="n"/>
      <c r="M996" s="65" t="inlineStr">
        <is>
          <t>[AI5 4-20mA loss] (LFL5)</t>
        </is>
      </c>
      <c r="N996" s="69" t="inlineStr">
        <is>
          <t>[4-20 mA loss] (LFL)</t>
        </is>
      </c>
    </row>
    <row customFormat="1" r="997" s="60">
      <c r="A997" s="64" t="inlineStr">
        <is>
          <t>LOC</t>
        </is>
      </c>
      <c r="B997" s="65" t="inlineStr">
        <is>
          <t>Ovld Threshold Detection</t>
        </is>
      </c>
      <c r="C997" s="65" t="inlineStr">
        <is>
          <t>16#3859 = 14425</t>
        </is>
      </c>
      <c r="D997" s="65" t="inlineStr">
        <is>
          <t>16#2072/1A</t>
        </is>
      </c>
      <c r="E997" s="65" t="inlineStr">
        <is>
          <t>16#A9/01/1A = 169/01/26</t>
        </is>
      </c>
      <c r="F997" s="66" t="n"/>
      <c r="G997" s="65" t="inlineStr">
        <is>
          <t>Configuration and settings</t>
        </is>
      </c>
      <c r="H997" s="65" t="inlineStr">
        <is>
          <t>R/W</t>
        </is>
      </c>
      <c r="I997" s="65" t="inlineStr">
        <is>
          <t>UINT (Unsigned16)</t>
        </is>
      </c>
      <c r="J997" s="65" t="inlineStr">
        <is>
          <t>1 %</t>
        </is>
      </c>
      <c r="K997" s="65" t="inlineStr">
        <is>
          <t>110 %</t>
        </is>
      </c>
      <c r="L997" s="65" t="inlineStr">
        <is>
          <t>70 % ... 150 %</t>
        </is>
      </c>
      <c r="M997" s="65" t="inlineStr">
        <is>
          <t>[Ovld Detection Thr.] (LOC)</t>
        </is>
      </c>
      <c r="N997" s="69" t="inlineStr">
        <is>
          <t>[Settings] (SET)
[Process overload] (OLD)</t>
        </is>
      </c>
    </row>
    <row customFormat="1" r="998" s="60">
      <c r="A998" s="64" t="inlineStr">
        <is>
          <t>MD0</t>
        </is>
      </c>
      <c r="B998" s="65" t="inlineStr">
        <is>
          <t>Year, month and day of actual fault</t>
        </is>
      </c>
      <c r="C998" s="65" t="inlineStr">
        <is>
          <t>16#1C84 = 7300</t>
        </is>
      </c>
      <c r="D998" s="65" t="inlineStr">
        <is>
          <t>16#202B/1</t>
        </is>
      </c>
      <c r="E998" s="65" t="inlineStr">
        <is>
          <t>16#85/01/65 = 133/01/101</t>
        </is>
      </c>
      <c r="F998" s="66" t="n"/>
      <c r="G998" s="65" t="inlineStr">
        <is>
          <t>History parameters</t>
        </is>
      </c>
      <c r="H998" s="65" t="inlineStr">
        <is>
          <t>R</t>
        </is>
      </c>
      <c r="I998" s="65" t="inlineStr">
        <is>
          <t>UINT (Unsigned16)</t>
        </is>
      </c>
      <c r="J998" s="65" t="inlineStr">
        <is>
          <t xml:space="preserve">1 </t>
        </is>
      </c>
      <c r="K998" s="66" t="n"/>
      <c r="L998" s="65" t="inlineStr">
        <is>
          <t xml:space="preserve">0  ... 65535 </t>
        </is>
      </c>
      <c r="M998" s="66" t="n"/>
      <c r="N998" s="68" t="n"/>
    </row>
    <row customFormat="1" r="999" s="60">
      <c r="A999" s="64" t="inlineStr">
        <is>
          <t>MD1</t>
        </is>
      </c>
      <c r="B999" s="65" t="inlineStr">
        <is>
          <t>Year, month and day of fault record x (1 is last)</t>
        </is>
      </c>
      <c r="C999" s="65" t="inlineStr">
        <is>
          <t>16#1C85 = 7301</t>
        </is>
      </c>
      <c r="D999" s="65" t="inlineStr">
        <is>
          <t>16#202B/2</t>
        </is>
      </c>
      <c r="E999" s="65" t="inlineStr">
        <is>
          <t>16#85/01/66 = 133/01/102</t>
        </is>
      </c>
      <c r="F999" s="66" t="n"/>
      <c r="G999" s="65" t="inlineStr">
        <is>
          <t>History parameters</t>
        </is>
      </c>
      <c r="H999" s="65" t="inlineStr">
        <is>
          <t>R</t>
        </is>
      </c>
      <c r="I999" s="65" t="inlineStr">
        <is>
          <t>UINT (Unsigned16)</t>
        </is>
      </c>
      <c r="J999" s="65" t="inlineStr">
        <is>
          <t xml:space="preserve">1 </t>
        </is>
      </c>
      <c r="K999" s="66" t="n"/>
      <c r="L999" s="65" t="inlineStr">
        <is>
          <t xml:space="preserve">0  ... 65535 </t>
        </is>
      </c>
      <c r="M999" s="66" t="n"/>
      <c r="N999" s="68" t="n"/>
    </row>
    <row customFormat="1" r="1000" s="60">
      <c r="A1000" s="64" t="inlineStr">
        <is>
          <t>MD2</t>
        </is>
      </c>
      <c r="B1000" s="65" t="inlineStr">
        <is>
          <t>Year, month and day of fault record x (1 is last)</t>
        </is>
      </c>
      <c r="C1000" s="65" t="inlineStr">
        <is>
          <t>16#1C86 = 7302</t>
        </is>
      </c>
      <c r="D1000" s="65" t="inlineStr">
        <is>
          <t>16#202B/3</t>
        </is>
      </c>
      <c r="E1000" s="65" t="inlineStr">
        <is>
          <t>16#85/01/67 = 133/01/103</t>
        </is>
      </c>
      <c r="F1000" s="66" t="n"/>
      <c r="G1000" s="65" t="inlineStr">
        <is>
          <t>History parameters</t>
        </is>
      </c>
      <c r="H1000" s="65" t="inlineStr">
        <is>
          <t>R</t>
        </is>
      </c>
      <c r="I1000" s="65" t="inlineStr">
        <is>
          <t>UINT (Unsigned16)</t>
        </is>
      </c>
      <c r="J1000" s="65" t="inlineStr">
        <is>
          <t xml:space="preserve">1 </t>
        </is>
      </c>
      <c r="K1000" s="66" t="n"/>
      <c r="L1000" s="65" t="inlineStr">
        <is>
          <t xml:space="preserve">0  ... 65535 </t>
        </is>
      </c>
      <c r="M1000" s="66" t="n"/>
      <c r="N1000" s="68" t="n"/>
    </row>
    <row customFormat="1" r="1001" s="60">
      <c r="A1001" s="64" t="inlineStr">
        <is>
          <t>MD3</t>
        </is>
      </c>
      <c r="B1001" s="65" t="inlineStr">
        <is>
          <t>Year, month and day of fault record x (1 is last)</t>
        </is>
      </c>
      <c r="C1001" s="65" t="inlineStr">
        <is>
          <t>16#1C87 = 7303</t>
        </is>
      </c>
      <c r="D1001" s="65" t="inlineStr">
        <is>
          <t>16#202B/4</t>
        </is>
      </c>
      <c r="E1001" s="65" t="inlineStr">
        <is>
          <t>16#85/01/68 = 133/01/104</t>
        </is>
      </c>
      <c r="F1001" s="66" t="n"/>
      <c r="G1001" s="65" t="inlineStr">
        <is>
          <t>History parameters</t>
        </is>
      </c>
      <c r="H1001" s="65" t="inlineStr">
        <is>
          <t>R</t>
        </is>
      </c>
      <c r="I1001" s="65" t="inlineStr">
        <is>
          <t>UINT (Unsigned16)</t>
        </is>
      </c>
      <c r="J1001" s="65" t="inlineStr">
        <is>
          <t xml:space="preserve">1 </t>
        </is>
      </c>
      <c r="K1001" s="66" t="n"/>
      <c r="L1001" s="65" t="inlineStr">
        <is>
          <t xml:space="preserve">0  ... 65535 </t>
        </is>
      </c>
      <c r="M1001" s="66" t="n"/>
      <c r="N1001" s="68" t="n"/>
    </row>
    <row customFormat="1" r="1002" s="60">
      <c r="A1002" s="64" t="inlineStr">
        <is>
          <t>MD4</t>
        </is>
      </c>
      <c r="B1002" s="65" t="inlineStr">
        <is>
          <t>Year, month and day of fault record x (1 is last)</t>
        </is>
      </c>
      <c r="C1002" s="65" t="inlineStr">
        <is>
          <t>16#1C88 = 7304</t>
        </is>
      </c>
      <c r="D1002" s="65" t="inlineStr">
        <is>
          <t>16#202B/5</t>
        </is>
      </c>
      <c r="E1002" s="65" t="inlineStr">
        <is>
          <t>16#85/01/69 = 133/01/105</t>
        </is>
      </c>
      <c r="F1002" s="66" t="n"/>
      <c r="G1002" s="65" t="inlineStr">
        <is>
          <t>History parameters</t>
        </is>
      </c>
      <c r="H1002" s="65" t="inlineStr">
        <is>
          <t>R</t>
        </is>
      </c>
      <c r="I1002" s="65" t="inlineStr">
        <is>
          <t>UINT (Unsigned16)</t>
        </is>
      </c>
      <c r="J1002" s="65" t="inlineStr">
        <is>
          <t xml:space="preserve">1 </t>
        </is>
      </c>
      <c r="K1002" s="66" t="n"/>
      <c r="L1002" s="65" t="inlineStr">
        <is>
          <t xml:space="preserve">0  ... 65535 </t>
        </is>
      </c>
      <c r="M1002" s="66" t="n"/>
      <c r="N1002" s="68" t="n"/>
    </row>
    <row customFormat="1" r="1003" s="60">
      <c r="A1003" s="64" t="inlineStr">
        <is>
          <t>MD5</t>
        </is>
      </c>
      <c r="B1003" s="65" t="inlineStr">
        <is>
          <t>Year, month and day of fault record x (1 is last)</t>
        </is>
      </c>
      <c r="C1003" s="65" t="inlineStr">
        <is>
          <t>16#1C89 = 7305</t>
        </is>
      </c>
      <c r="D1003" s="65" t="inlineStr">
        <is>
          <t>16#202B/6</t>
        </is>
      </c>
      <c r="E1003" s="65" t="inlineStr">
        <is>
          <t>16#85/01/6A = 133/01/106</t>
        </is>
      </c>
      <c r="F1003" s="66" t="n"/>
      <c r="G1003" s="65" t="inlineStr">
        <is>
          <t>History parameters</t>
        </is>
      </c>
      <c r="H1003" s="65" t="inlineStr">
        <is>
          <t>R</t>
        </is>
      </c>
      <c r="I1003" s="65" t="inlineStr">
        <is>
          <t>UINT (Unsigned16)</t>
        </is>
      </c>
      <c r="J1003" s="65" t="inlineStr">
        <is>
          <t xml:space="preserve">1 </t>
        </is>
      </c>
      <c r="K1003" s="66" t="n"/>
      <c r="L1003" s="65" t="inlineStr">
        <is>
          <t xml:space="preserve">0  ... 65535 </t>
        </is>
      </c>
      <c r="M1003" s="66" t="n"/>
      <c r="N1003" s="68" t="n"/>
    </row>
    <row customFormat="1" r="1004" s="60">
      <c r="A1004" s="64" t="inlineStr">
        <is>
          <t>MD6</t>
        </is>
      </c>
      <c r="B1004" s="65" t="inlineStr">
        <is>
          <t>Year, month and day of fault record x (1 is last)</t>
        </is>
      </c>
      <c r="C1004" s="65" t="inlineStr">
        <is>
          <t>16#1C8A = 7306</t>
        </is>
      </c>
      <c r="D1004" s="65" t="inlineStr">
        <is>
          <t>16#202B/7</t>
        </is>
      </c>
      <c r="E1004" s="65" t="inlineStr">
        <is>
          <t>16#85/01/6B = 133/01/107</t>
        </is>
      </c>
      <c r="F1004" s="66" t="n"/>
      <c r="G1004" s="65" t="inlineStr">
        <is>
          <t>History parameters</t>
        </is>
      </c>
      <c r="H1004" s="65" t="inlineStr">
        <is>
          <t>R</t>
        </is>
      </c>
      <c r="I1004" s="65" t="inlineStr">
        <is>
          <t>UINT (Unsigned16)</t>
        </is>
      </c>
      <c r="J1004" s="65" t="inlineStr">
        <is>
          <t xml:space="preserve">1 </t>
        </is>
      </c>
      <c r="K1004" s="66" t="n"/>
      <c r="L1004" s="65" t="inlineStr">
        <is>
          <t xml:space="preserve">0  ... 65535 </t>
        </is>
      </c>
      <c r="M1004" s="66" t="n"/>
      <c r="N1004" s="68" t="n"/>
    </row>
    <row customFormat="1" r="1005" s="60">
      <c r="A1005" s="64" t="inlineStr">
        <is>
          <t>MD7</t>
        </is>
      </c>
      <c r="B1005" s="65" t="inlineStr">
        <is>
          <t>Year, month and day of fault record x (1 is last)</t>
        </is>
      </c>
      <c r="C1005" s="65" t="inlineStr">
        <is>
          <t>16#1C8B = 7307</t>
        </is>
      </c>
      <c r="D1005" s="65" t="inlineStr">
        <is>
          <t>16#202B/8</t>
        </is>
      </c>
      <c r="E1005" s="65" t="inlineStr">
        <is>
          <t>16#85/01/6C = 133/01/108</t>
        </is>
      </c>
      <c r="F1005" s="66" t="n"/>
      <c r="G1005" s="65" t="inlineStr">
        <is>
          <t>History parameters</t>
        </is>
      </c>
      <c r="H1005" s="65" t="inlineStr">
        <is>
          <t>R</t>
        </is>
      </c>
      <c r="I1005" s="65" t="inlineStr">
        <is>
          <t>UINT (Unsigned16)</t>
        </is>
      </c>
      <c r="J1005" s="65" t="inlineStr">
        <is>
          <t xml:space="preserve">1 </t>
        </is>
      </c>
      <c r="K1005" s="66" t="n"/>
      <c r="L1005" s="65" t="inlineStr">
        <is>
          <t xml:space="preserve">0  ... 65535 </t>
        </is>
      </c>
      <c r="M1005" s="66" t="n"/>
      <c r="N1005" s="68" t="n"/>
    </row>
    <row customFormat="1" r="1006" s="60">
      <c r="A1006" s="64" t="inlineStr">
        <is>
          <t>MD8</t>
        </is>
      </c>
      <c r="B1006" s="65" t="inlineStr">
        <is>
          <t>Year, month and day of fault record x (1 is last)</t>
        </is>
      </c>
      <c r="C1006" s="65" t="inlineStr">
        <is>
          <t>16#1C8C = 7308</t>
        </is>
      </c>
      <c r="D1006" s="65" t="inlineStr">
        <is>
          <t>16#202B/9</t>
        </is>
      </c>
      <c r="E1006" s="65" t="inlineStr">
        <is>
          <t>16#85/01/6D = 133/01/109</t>
        </is>
      </c>
      <c r="F1006" s="66" t="n"/>
      <c r="G1006" s="65" t="inlineStr">
        <is>
          <t>History parameters</t>
        </is>
      </c>
      <c r="H1006" s="65" t="inlineStr">
        <is>
          <t>R</t>
        </is>
      </c>
      <c r="I1006" s="65" t="inlineStr">
        <is>
          <t>UINT (Unsigned16)</t>
        </is>
      </c>
      <c r="J1006" s="65" t="inlineStr">
        <is>
          <t xml:space="preserve">1 </t>
        </is>
      </c>
      <c r="K1006" s="66" t="n"/>
      <c r="L1006" s="65" t="inlineStr">
        <is>
          <t xml:space="preserve">0  ... 65535 </t>
        </is>
      </c>
      <c r="M1006" s="66" t="n"/>
      <c r="N1006" s="68" t="n"/>
    </row>
    <row customFormat="1" r="1007" s="60">
      <c r="A1007" s="64" t="inlineStr">
        <is>
          <t>MD9</t>
        </is>
      </c>
      <c r="B1007" s="65" t="inlineStr">
        <is>
          <t>Year, month and day of fault record x (1 is last)</t>
        </is>
      </c>
      <c r="C1007" s="65" t="inlineStr">
        <is>
          <t>16#1C8D = 7309</t>
        </is>
      </c>
      <c r="D1007" s="65" t="inlineStr">
        <is>
          <t>16#202B/A</t>
        </is>
      </c>
      <c r="E1007" s="65" t="inlineStr">
        <is>
          <t>16#85/01/6E = 133/01/110</t>
        </is>
      </c>
      <c r="F1007" s="66" t="n"/>
      <c r="G1007" s="65" t="inlineStr">
        <is>
          <t>History parameters</t>
        </is>
      </c>
      <c r="H1007" s="65" t="inlineStr">
        <is>
          <t>R</t>
        </is>
      </c>
      <c r="I1007" s="65" t="inlineStr">
        <is>
          <t>UINT (Unsigned16)</t>
        </is>
      </c>
      <c r="J1007" s="65" t="inlineStr">
        <is>
          <t xml:space="preserve">1 </t>
        </is>
      </c>
      <c r="K1007" s="66" t="n"/>
      <c r="L1007" s="65" t="inlineStr">
        <is>
          <t xml:space="preserve">0  ... 65535 </t>
        </is>
      </c>
      <c r="M1007" s="66" t="n"/>
      <c r="N1007" s="68" t="n"/>
    </row>
    <row customFormat="1" r="1008" s="60">
      <c r="A1008" s="64" t="inlineStr">
        <is>
          <t>MDA</t>
        </is>
      </c>
      <c r="B1008" s="65" t="inlineStr">
        <is>
          <t>Year, month and day of fault record x (1 is last)</t>
        </is>
      </c>
      <c r="C1008" s="65" t="inlineStr">
        <is>
          <t>16#1E14 = 7700</t>
        </is>
      </c>
      <c r="D1008" s="65" t="inlineStr">
        <is>
          <t>16#202F/1</t>
        </is>
      </c>
      <c r="E1008" s="65" t="inlineStr">
        <is>
          <t>16#87/01/65 = 135/01/101</t>
        </is>
      </c>
      <c r="F1008" s="66" t="n"/>
      <c r="G1008" s="65" t="inlineStr">
        <is>
          <t>History parameters</t>
        </is>
      </c>
      <c r="H1008" s="65" t="inlineStr">
        <is>
          <t>R</t>
        </is>
      </c>
      <c r="I1008" s="65" t="inlineStr">
        <is>
          <t>UINT (Unsigned16)</t>
        </is>
      </c>
      <c r="J1008" s="65" t="inlineStr">
        <is>
          <t xml:space="preserve">1 </t>
        </is>
      </c>
      <c r="K1008" s="66" t="n"/>
      <c r="L1008" s="65" t="inlineStr">
        <is>
          <t xml:space="preserve">0  ... 65535 </t>
        </is>
      </c>
      <c r="M1008" s="66" t="n"/>
      <c r="N1008" s="68" t="n"/>
    </row>
    <row customFormat="1" r="1009" s="60">
      <c r="A1009" s="64" t="inlineStr">
        <is>
          <t>MDB</t>
        </is>
      </c>
      <c r="B1009" s="65" t="inlineStr">
        <is>
          <t>Year, month and day of fault record x (1 is last)</t>
        </is>
      </c>
      <c r="C1009" s="65" t="inlineStr">
        <is>
          <t>16#1E15 = 7701</t>
        </is>
      </c>
      <c r="D1009" s="65" t="inlineStr">
        <is>
          <t>16#202F/2</t>
        </is>
      </c>
      <c r="E1009" s="65" t="inlineStr">
        <is>
          <t>16#87/01/66 = 135/01/102</t>
        </is>
      </c>
      <c r="F1009" s="66" t="n"/>
      <c r="G1009" s="65" t="inlineStr">
        <is>
          <t>History parameters</t>
        </is>
      </c>
      <c r="H1009" s="65" t="inlineStr">
        <is>
          <t>R</t>
        </is>
      </c>
      <c r="I1009" s="65" t="inlineStr">
        <is>
          <t>UINT (Unsigned16)</t>
        </is>
      </c>
      <c r="J1009" s="65" t="inlineStr">
        <is>
          <t xml:space="preserve">1 </t>
        </is>
      </c>
      <c r="K1009" s="66" t="n"/>
      <c r="L1009" s="65" t="inlineStr">
        <is>
          <t xml:space="preserve">0  ... 65535 </t>
        </is>
      </c>
      <c r="M1009" s="66" t="n"/>
      <c r="N1009" s="68" t="n"/>
    </row>
    <row customFormat="1" r="1010" s="60">
      <c r="A1010" s="64" t="inlineStr">
        <is>
          <t>MDC</t>
        </is>
      </c>
      <c r="B1010" s="65" t="inlineStr">
        <is>
          <t>Year, month and day of fault record x (1 is last)</t>
        </is>
      </c>
      <c r="C1010" s="65" t="inlineStr">
        <is>
          <t>16#1E16 = 7702</t>
        </is>
      </c>
      <c r="D1010" s="65" t="inlineStr">
        <is>
          <t>16#202F/3</t>
        </is>
      </c>
      <c r="E1010" s="65" t="inlineStr">
        <is>
          <t>16#87/01/67 = 135/01/103</t>
        </is>
      </c>
      <c r="F1010" s="66" t="n"/>
      <c r="G1010" s="65" t="inlineStr">
        <is>
          <t>History parameters</t>
        </is>
      </c>
      <c r="H1010" s="65" t="inlineStr">
        <is>
          <t>R</t>
        </is>
      </c>
      <c r="I1010" s="65" t="inlineStr">
        <is>
          <t>UINT (Unsigned16)</t>
        </is>
      </c>
      <c r="J1010" s="65" t="inlineStr">
        <is>
          <t xml:space="preserve">1 </t>
        </is>
      </c>
      <c r="K1010" s="66" t="n"/>
      <c r="L1010" s="65" t="inlineStr">
        <is>
          <t xml:space="preserve">0  ... 65535 </t>
        </is>
      </c>
      <c r="M1010" s="66" t="n"/>
      <c r="N1010" s="68" t="n"/>
    </row>
    <row customFormat="1" r="1011" s="60">
      <c r="A1011" s="64" t="inlineStr">
        <is>
          <t>MDD</t>
        </is>
      </c>
      <c r="B1011" s="65" t="inlineStr">
        <is>
          <t>Year, month and day of fault record x (1 is last)</t>
        </is>
      </c>
      <c r="C1011" s="65" t="inlineStr">
        <is>
          <t>16#1E17 = 7703</t>
        </is>
      </c>
      <c r="D1011" s="65" t="inlineStr">
        <is>
          <t>16#202F/4</t>
        </is>
      </c>
      <c r="E1011" s="65" t="inlineStr">
        <is>
          <t>16#87/01/68 = 135/01/104</t>
        </is>
      </c>
      <c r="F1011" s="66" t="n"/>
      <c r="G1011" s="65" t="inlineStr">
        <is>
          <t>History parameters</t>
        </is>
      </c>
      <c r="H1011" s="65" t="inlineStr">
        <is>
          <t>R</t>
        </is>
      </c>
      <c r="I1011" s="65" t="inlineStr">
        <is>
          <t>UINT (Unsigned16)</t>
        </is>
      </c>
      <c r="J1011" s="65" t="inlineStr">
        <is>
          <t xml:space="preserve">1 </t>
        </is>
      </c>
      <c r="K1011" s="66" t="n"/>
      <c r="L1011" s="65" t="inlineStr">
        <is>
          <t xml:space="preserve">0  ... 65535 </t>
        </is>
      </c>
      <c r="M1011" s="66" t="n"/>
      <c r="N1011" s="68" t="n"/>
    </row>
    <row customFormat="1" r="1012" s="60">
      <c r="A1012" s="64" t="inlineStr">
        <is>
          <t>MDE</t>
        </is>
      </c>
      <c r="B1012" s="65" t="inlineStr">
        <is>
          <t>Year, month and day of fault record x (1 is last)</t>
        </is>
      </c>
      <c r="C1012" s="65" t="inlineStr">
        <is>
          <t>16#1E18 = 7704</t>
        </is>
      </c>
      <c r="D1012" s="65" t="inlineStr">
        <is>
          <t>16#202F/5</t>
        </is>
      </c>
      <c r="E1012" s="65" t="inlineStr">
        <is>
          <t>16#87/01/69 = 135/01/105</t>
        </is>
      </c>
      <c r="F1012" s="66" t="n"/>
      <c r="G1012" s="65" t="inlineStr">
        <is>
          <t>History parameters</t>
        </is>
      </c>
      <c r="H1012" s="65" t="inlineStr">
        <is>
          <t>R</t>
        </is>
      </c>
      <c r="I1012" s="65" t="inlineStr">
        <is>
          <t>UINT (Unsigned16)</t>
        </is>
      </c>
      <c r="J1012" s="65" t="inlineStr">
        <is>
          <t xml:space="preserve">1 </t>
        </is>
      </c>
      <c r="K1012" s="66" t="n"/>
      <c r="L1012" s="65" t="inlineStr">
        <is>
          <t xml:space="preserve">0  ... 65535 </t>
        </is>
      </c>
      <c r="M1012" s="66" t="n"/>
      <c r="N1012" s="68" t="n"/>
    </row>
    <row customFormat="1" r="1013" s="60">
      <c r="A1013" s="64" t="inlineStr">
        <is>
          <t>MDF</t>
        </is>
      </c>
      <c r="B1013" s="65" t="inlineStr">
        <is>
          <t>Year, month and day of fault record x (1 is last)</t>
        </is>
      </c>
      <c r="C1013" s="65" t="inlineStr">
        <is>
          <t>16#1E19 = 7705</t>
        </is>
      </c>
      <c r="D1013" s="65" t="inlineStr">
        <is>
          <t>16#202F/6</t>
        </is>
      </c>
      <c r="E1013" s="65" t="inlineStr">
        <is>
          <t>16#87/01/6A = 135/01/106</t>
        </is>
      </c>
      <c r="F1013" s="66" t="n"/>
      <c r="G1013" s="65" t="inlineStr">
        <is>
          <t>History parameters</t>
        </is>
      </c>
      <c r="H1013" s="65" t="inlineStr">
        <is>
          <t>R</t>
        </is>
      </c>
      <c r="I1013" s="65" t="inlineStr">
        <is>
          <t>UINT (Unsigned16)</t>
        </is>
      </c>
      <c r="J1013" s="65" t="inlineStr">
        <is>
          <t xml:space="preserve">1 </t>
        </is>
      </c>
      <c r="K1013" s="66" t="n"/>
      <c r="L1013" s="65" t="inlineStr">
        <is>
          <t xml:space="preserve">0  ... 65535 </t>
        </is>
      </c>
      <c r="M1013" s="66" t="n"/>
      <c r="N1013" s="68" t="n"/>
    </row>
    <row customFormat="1" r="1014" s="60">
      <c r="A1014" s="64" t="inlineStr">
        <is>
          <t>ME0</t>
        </is>
      </c>
      <c r="B1014" s="65" t="inlineStr">
        <is>
          <t>Motor energy consumption (Wh)</t>
        </is>
      </c>
      <c r="C1014" s="65" t="inlineStr">
        <is>
          <t>16#2969 = 10601</t>
        </is>
      </c>
      <c r="D1014" s="65" t="inlineStr">
        <is>
          <t>16#204C/2</t>
        </is>
      </c>
      <c r="E1014" s="65" t="inlineStr">
        <is>
          <t>16#96/01/02 = 150/01/02</t>
        </is>
      </c>
      <c r="F1014" s="66" t="n"/>
      <c r="G1014" s="65" t="inlineStr">
        <is>
          <t>Actual values parameters</t>
        </is>
      </c>
      <c r="H1014" s="65" t="inlineStr">
        <is>
          <t>R/WS</t>
        </is>
      </c>
      <c r="I1014" s="65" t="inlineStr">
        <is>
          <t>UINT (Unsigned16)</t>
        </is>
      </c>
      <c r="J1014" s="65" t="inlineStr">
        <is>
          <t>1 Wh</t>
        </is>
      </c>
      <c r="K1014" s="66" t="n"/>
      <c r="L1014" s="65" t="inlineStr">
        <is>
          <t>0 Wh ... 999 Wh</t>
        </is>
      </c>
      <c r="M1014" s="65" t="inlineStr">
        <is>
          <t>[Motor Consumption] (ME0)</t>
        </is>
      </c>
      <c r="N1014" s="69" t="inlineStr">
        <is>
          <t>[Mechanical Energy] (MEC)</t>
        </is>
      </c>
    </row>
    <row customFormat="1" r="1015" s="60">
      <c r="A1015" s="64" t="inlineStr">
        <is>
          <t>ME1</t>
        </is>
      </c>
      <c r="B1015" s="65" t="inlineStr">
        <is>
          <t>Motor energy consumption (kWh)</t>
        </is>
      </c>
      <c r="C1015" s="65" t="inlineStr">
        <is>
          <t>16#296A = 10602</t>
        </is>
      </c>
      <c r="D1015" s="65" t="inlineStr">
        <is>
          <t>16#204C/3</t>
        </is>
      </c>
      <c r="E1015" s="65" t="inlineStr">
        <is>
          <t>16#96/01/03 = 150/01/03</t>
        </is>
      </c>
      <c r="F1015" s="66" t="n"/>
      <c r="G1015" s="65" t="inlineStr">
        <is>
          <t>Actual values parameters</t>
        </is>
      </c>
      <c r="H1015" s="65" t="inlineStr">
        <is>
          <t>R/WS</t>
        </is>
      </c>
      <c r="I1015" s="65" t="inlineStr">
        <is>
          <t>UINT (Unsigned16)</t>
        </is>
      </c>
      <c r="J1015" s="65" t="inlineStr">
        <is>
          <t>1 kWh</t>
        </is>
      </c>
      <c r="K1015" s="66" t="n"/>
      <c r="L1015" s="65" t="inlineStr">
        <is>
          <t>0 kWh ... 999 kWh</t>
        </is>
      </c>
      <c r="M1015" s="65" t="inlineStr">
        <is>
          <t>[Motor Consumption] (ME1)</t>
        </is>
      </c>
      <c r="N1015" s="69" t="inlineStr">
        <is>
          <t>[Mechanical Energy] (MEC)</t>
        </is>
      </c>
    </row>
    <row customFormat="1" r="1016" s="60">
      <c r="A1016" s="64" t="inlineStr">
        <is>
          <t>ME2</t>
        </is>
      </c>
      <c r="B1016" s="65" t="inlineStr">
        <is>
          <t>Motor energy consumption (MWh)</t>
        </is>
      </c>
      <c r="C1016" s="65" t="inlineStr">
        <is>
          <t>16#296B = 10603</t>
        </is>
      </c>
      <c r="D1016" s="65" t="inlineStr">
        <is>
          <t>16#204C/4</t>
        </is>
      </c>
      <c r="E1016" s="65" t="inlineStr">
        <is>
          <t>16#96/01/04 = 150/01/04</t>
        </is>
      </c>
      <c r="F1016" s="66" t="n"/>
      <c r="G1016" s="65" t="inlineStr">
        <is>
          <t>Actual values parameters</t>
        </is>
      </c>
      <c r="H1016" s="65" t="inlineStr">
        <is>
          <t>R/WS</t>
        </is>
      </c>
      <c r="I1016" s="65" t="inlineStr">
        <is>
          <t>UINT (Unsigned16)</t>
        </is>
      </c>
      <c r="J1016" s="65" t="inlineStr">
        <is>
          <t>1 MWh</t>
        </is>
      </c>
      <c r="K1016" s="66" t="n"/>
      <c r="L1016" s="65" t="inlineStr">
        <is>
          <t>0 MWh ... 999 MWh</t>
        </is>
      </c>
      <c r="M1016" s="65" t="inlineStr">
        <is>
          <t>[Motor Consumption] (ME2)</t>
        </is>
      </c>
      <c r="N1016" s="69" t="inlineStr">
        <is>
          <t>[Mechanical Energy] (MEC)</t>
        </is>
      </c>
    </row>
    <row customFormat="1" r="1017" s="60">
      <c r="A1017" s="64" t="inlineStr">
        <is>
          <t>ME3</t>
        </is>
      </c>
      <c r="B1017" s="65" t="inlineStr">
        <is>
          <t>Motor energy consumption (GWh)</t>
        </is>
      </c>
      <c r="C1017" s="65" t="inlineStr">
        <is>
          <t>16#296C = 10604</t>
        </is>
      </c>
      <c r="D1017" s="65" t="inlineStr">
        <is>
          <t>16#204C/5</t>
        </is>
      </c>
      <c r="E1017" s="65" t="inlineStr">
        <is>
          <t>16#96/01/05 = 150/01/05</t>
        </is>
      </c>
      <c r="F1017" s="66" t="n"/>
      <c r="G1017" s="65" t="inlineStr">
        <is>
          <t>Actual values parameters</t>
        </is>
      </c>
      <c r="H1017" s="65" t="inlineStr">
        <is>
          <t>R/WS</t>
        </is>
      </c>
      <c r="I1017" s="65" t="inlineStr">
        <is>
          <t>UINT (Unsigned16)</t>
        </is>
      </c>
      <c r="J1017" s="65" t="inlineStr">
        <is>
          <t>1 GWh</t>
        </is>
      </c>
      <c r="K1017" s="66" t="n"/>
      <c r="L1017" s="65" t="inlineStr">
        <is>
          <t>0 GWh ... 999 GWh</t>
        </is>
      </c>
      <c r="M1017" s="65" t="inlineStr">
        <is>
          <t>[Motor Consumption] (ME3)</t>
        </is>
      </c>
      <c r="N1017" s="69" t="inlineStr">
        <is>
          <t>[Mechanical Energy] (MEC)</t>
        </is>
      </c>
    </row>
    <row customFormat="1" r="1018" s="60">
      <c r="A1018" s="64" t="inlineStr">
        <is>
          <t>ME4</t>
        </is>
      </c>
      <c r="B1018" s="65" t="inlineStr">
        <is>
          <t>Motor energy consumption (TWh)</t>
        </is>
      </c>
      <c r="C1018" s="65" t="inlineStr">
        <is>
          <t>16#296D = 10605</t>
        </is>
      </c>
      <c r="D1018" s="65" t="inlineStr">
        <is>
          <t>16#204C/6</t>
        </is>
      </c>
      <c r="E1018" s="65" t="inlineStr">
        <is>
          <t>16#96/01/06 = 150/01/06</t>
        </is>
      </c>
      <c r="F1018" s="66" t="n"/>
      <c r="G1018" s="65" t="inlineStr">
        <is>
          <t>Actual values parameters</t>
        </is>
      </c>
      <c r="H1018" s="65" t="inlineStr">
        <is>
          <t>R/WS</t>
        </is>
      </c>
      <c r="I1018" s="65" t="inlineStr">
        <is>
          <t>UINT (Unsigned16)</t>
        </is>
      </c>
      <c r="J1018" s="65" t="inlineStr">
        <is>
          <t>1 TWh</t>
        </is>
      </c>
      <c r="K1018" s="66" t="n"/>
      <c r="L1018" s="65" t="inlineStr">
        <is>
          <t>0 TWh ... 999 TWh</t>
        </is>
      </c>
      <c r="M1018" s="65" t="inlineStr">
        <is>
          <t>[Motor Consumption] (ME4)</t>
        </is>
      </c>
      <c r="N1018" s="69" t="inlineStr">
        <is>
          <t>[Mechanical Energy] (MEC)</t>
        </is>
      </c>
    </row>
    <row customFormat="1" r="1019" s="60">
      <c r="A1019" s="64" t="inlineStr">
        <is>
          <t>MOEP</t>
        </is>
      </c>
      <c r="B1019" s="65" t="inlineStr">
        <is>
          <t xml:space="preserve">Peak Output Power </t>
        </is>
      </c>
      <c r="C1019" s="65" t="inlineStr">
        <is>
          <t>16#2991 = 10641</t>
        </is>
      </c>
      <c r="D1019" s="65" t="inlineStr">
        <is>
          <t>16#204C/2A</t>
        </is>
      </c>
      <c r="E1019" s="65" t="inlineStr">
        <is>
          <t>16#96/01/2A = 150/01/42</t>
        </is>
      </c>
      <c r="F1019" s="66" t="n"/>
      <c r="G1019" s="65" t="inlineStr">
        <is>
          <t>Status parameters</t>
        </is>
      </c>
      <c r="H1019" s="65" t="inlineStr">
        <is>
          <t>R</t>
        </is>
      </c>
      <c r="I1019" s="65" t="inlineStr">
        <is>
          <t>UINT (Unsigned16)</t>
        </is>
      </c>
      <c r="J1019" s="65" t="inlineStr">
        <is>
          <t>Refer to programming manual</t>
        </is>
      </c>
      <c r="K1019" s="66" t="n"/>
      <c r="L1019" s="65" t="inlineStr">
        <is>
          <t>0 ... 65535</t>
        </is>
      </c>
      <c r="M1019" s="65" t="inlineStr">
        <is>
          <t>[Peak Output Power ] (MOEP)</t>
        </is>
      </c>
      <c r="N1019" s="69" t="inlineStr">
        <is>
          <t>[Elec Ener Output Counter] (ELO)</t>
        </is>
      </c>
    </row>
    <row customFormat="1" r="1020" s="60">
      <c r="A1020" s="64" t="inlineStr">
        <is>
          <t>NFHP</t>
        </is>
      </c>
      <c r="B1020" s="65" t="inlineStr">
        <is>
          <t>No Flow High Power</t>
        </is>
      </c>
      <c r="C1020" s="65" t="inlineStr">
        <is>
          <t>16#3E5B = 15963</t>
        </is>
      </c>
      <c r="D1020" s="65" t="inlineStr">
        <is>
          <t>16#2081/40</t>
        </is>
      </c>
      <c r="E1020" s="65" t="inlineStr">
        <is>
          <t>16#B0/01/A4 = 176/01/164</t>
        </is>
      </c>
      <c r="F1020" s="66" t="n"/>
      <c r="G1020" s="65" t="inlineStr">
        <is>
          <t>Configuration and settings</t>
        </is>
      </c>
      <c r="H1020" s="65" t="inlineStr">
        <is>
          <t>R/W</t>
        </is>
      </c>
      <c r="I1020" s="65" t="inlineStr">
        <is>
          <t>INT (Signed16)</t>
        </is>
      </c>
      <c r="J1020" s="65" t="inlineStr">
        <is>
          <t>Refer to programming manual</t>
        </is>
      </c>
      <c r="K1020" s="65" t="inlineStr">
        <is>
          <t>0</t>
        </is>
      </c>
      <c r="L1020" s="65" t="inlineStr">
        <is>
          <t>0 ... 32767</t>
        </is>
      </c>
      <c r="M1020" s="65" t="inlineStr">
        <is>
          <t>[High Power] (NFHP)</t>
        </is>
      </c>
      <c r="N1020" s="69" t="inlineStr">
        <is>
          <t>[Dry run Monit] (DYR)</t>
        </is>
      </c>
    </row>
    <row customFormat="1" r="1021" s="60">
      <c r="A1021" s="64" t="inlineStr">
        <is>
          <t>NFHS</t>
        </is>
      </c>
      <c r="B1021" s="65" t="inlineStr">
        <is>
          <t>No Flow High Speed</t>
        </is>
      </c>
      <c r="C1021" s="65" t="inlineStr">
        <is>
          <t>16#3E5A = 15962</t>
        </is>
      </c>
      <c r="D1021" s="65" t="inlineStr">
        <is>
          <t>16#2081/3F</t>
        </is>
      </c>
      <c r="E1021" s="65" t="inlineStr">
        <is>
          <t>16#B0/01/A3 = 176/01/163</t>
        </is>
      </c>
      <c r="F1021" s="66" t="n"/>
      <c r="G1021" s="65" t="inlineStr">
        <is>
          <t>Configuration and settings</t>
        </is>
      </c>
      <c r="H1021" s="65" t="inlineStr">
        <is>
          <t>R/W</t>
        </is>
      </c>
      <c r="I1021" s="65" t="inlineStr">
        <is>
          <t>INT (Signed16)</t>
        </is>
      </c>
      <c r="J1021" s="65" t="inlineStr">
        <is>
          <t>0.1 Hz</t>
        </is>
      </c>
      <c r="K1021" s="65" t="inlineStr">
        <is>
          <t>0.0 Hz</t>
        </is>
      </c>
      <c r="L1021" s="65" t="inlineStr">
        <is>
          <t>0.0 Hz ... 599.0 Hz</t>
        </is>
      </c>
      <c r="M1021" s="65" t="inlineStr">
        <is>
          <t>[High Speed] (NFHS)</t>
        </is>
      </c>
      <c r="N1021" s="69" t="inlineStr">
        <is>
          <t>[Dry run Monit] (DYR)</t>
        </is>
      </c>
    </row>
    <row customFormat="1" r="1022" s="60">
      <c r="A1022" s="64" t="inlineStr">
        <is>
          <t>NFLP</t>
        </is>
      </c>
      <c r="B1022" s="65" t="inlineStr">
        <is>
          <t>No Flow Low Power</t>
        </is>
      </c>
      <c r="C1022" s="65" t="inlineStr">
        <is>
          <t>16#3E59 = 15961</t>
        </is>
      </c>
      <c r="D1022" s="65" t="inlineStr">
        <is>
          <t>16#2081/3E</t>
        </is>
      </c>
      <c r="E1022" s="65" t="inlineStr">
        <is>
          <t>16#B0/01/A2 = 176/01/162</t>
        </is>
      </c>
      <c r="F1022" s="66" t="n"/>
      <c r="G1022" s="65" t="inlineStr">
        <is>
          <t>Configuration and settings</t>
        </is>
      </c>
      <c r="H1022" s="65" t="inlineStr">
        <is>
          <t>R/W</t>
        </is>
      </c>
      <c r="I1022" s="65" t="inlineStr">
        <is>
          <t>INT (Signed16)</t>
        </is>
      </c>
      <c r="J1022" s="65" t="inlineStr">
        <is>
          <t>Refer to programming manual</t>
        </is>
      </c>
      <c r="K1022" s="65" t="inlineStr">
        <is>
          <t>0</t>
        </is>
      </c>
      <c r="L1022" s="65" t="inlineStr">
        <is>
          <t>0 ... 32767</t>
        </is>
      </c>
      <c r="M1022" s="65" t="inlineStr">
        <is>
          <t>[Low Power] (NFLP)</t>
        </is>
      </c>
      <c r="N1022" s="69" t="inlineStr">
        <is>
          <t>[Dry run Monit] (DYR)</t>
        </is>
      </c>
    </row>
    <row customFormat="1" r="1023" s="60">
      <c r="A1023" s="64" t="inlineStr">
        <is>
          <t>NFLS</t>
        </is>
      </c>
      <c r="B1023" s="65" t="inlineStr">
        <is>
          <t>No Flow Low Speed</t>
        </is>
      </c>
      <c r="C1023" s="65" t="inlineStr">
        <is>
          <t>16#3E58 = 15960</t>
        </is>
      </c>
      <c r="D1023" s="65" t="inlineStr">
        <is>
          <t>16#2081/3D</t>
        </is>
      </c>
      <c r="E1023" s="65" t="inlineStr">
        <is>
          <t>16#B0/01/A1 = 176/01/161</t>
        </is>
      </c>
      <c r="F1023" s="66" t="n"/>
      <c r="G1023" s="65" t="inlineStr">
        <is>
          <t>Configuration and settings</t>
        </is>
      </c>
      <c r="H1023" s="65" t="inlineStr">
        <is>
          <t>R/W</t>
        </is>
      </c>
      <c r="I1023" s="65" t="inlineStr">
        <is>
          <t>INT (Signed16)</t>
        </is>
      </c>
      <c r="J1023" s="65" t="inlineStr">
        <is>
          <t>0.1 Hz</t>
        </is>
      </c>
      <c r="K1023" s="65" t="inlineStr">
        <is>
          <t>0.0 Hz</t>
        </is>
      </c>
      <c r="L1023" s="65" t="inlineStr">
        <is>
          <t>0.0 Hz ... 599.0 Hz</t>
        </is>
      </c>
      <c r="M1023" s="65" t="inlineStr">
        <is>
          <t>[Low Speed] (NFLS)</t>
        </is>
      </c>
      <c r="N1023" s="69" t="inlineStr">
        <is>
          <t>[Dry run Monit] (DYR)</t>
        </is>
      </c>
    </row>
    <row customFormat="1" r="1024" s="60">
      <c r="A1024" s="64" t="inlineStr">
        <is>
          <t>NSM</t>
        </is>
      </c>
      <c r="B1024" s="65" t="inlineStr">
        <is>
          <t>Number of motor starts</t>
        </is>
      </c>
      <c r="C1024" s="65" t="inlineStr">
        <is>
          <t>16#0CBC = 3260</t>
        </is>
      </c>
      <c r="D1024" s="65" t="inlineStr">
        <is>
          <t>16#2002/3D</t>
        </is>
      </c>
      <c r="E1024" s="65" t="inlineStr">
        <is>
          <t>16#71/01/3D = 113/01/61</t>
        </is>
      </c>
      <c r="F1024" s="66" t="n"/>
      <c r="G1024" s="65" t="inlineStr">
        <is>
          <t>Configuration and settings</t>
        </is>
      </c>
      <c r="H1024" s="65" t="inlineStr">
        <is>
          <t>R/WS</t>
        </is>
      </c>
      <c r="I1024" s="65" t="inlineStr">
        <is>
          <t>UINT (Unsigned32)</t>
        </is>
      </c>
      <c r="J1024" s="65" t="inlineStr">
        <is>
          <t xml:space="preserve">1 </t>
        </is>
      </c>
      <c r="K1024" s="66" t="n"/>
      <c r="L1024" s="65" t="inlineStr">
        <is>
          <t xml:space="preserve">0  ... 4294967295 </t>
        </is>
      </c>
      <c r="M1024" s="65" t="inlineStr">
        <is>
          <t>[Nb Of Starts] (NSM)</t>
        </is>
      </c>
      <c r="N1024" s="69" t="inlineStr">
        <is>
          <t>[Diag. data] (DDT)
[Counter Management] (ELT)
[Variable Speed Pump] (MPP)</t>
        </is>
      </c>
    </row>
    <row customFormat="1" r="1025" s="60">
      <c r="A1025" s="64" t="inlineStr">
        <is>
          <t>OC0</t>
        </is>
      </c>
      <c r="B1025" s="65" t="inlineStr">
        <is>
          <t>Electrical energy consumed by the motor (Wh)</t>
        </is>
      </c>
      <c r="C1025" s="65" t="inlineStr">
        <is>
          <t>16#296E = 10606</t>
        </is>
      </c>
      <c r="D1025" s="65" t="inlineStr">
        <is>
          <t>16#204C/7</t>
        </is>
      </c>
      <c r="E1025" s="65" t="inlineStr">
        <is>
          <t>16#96/01/07 = 150/01/07</t>
        </is>
      </c>
      <c r="F1025" s="66" t="n"/>
      <c r="G1025" s="65" t="inlineStr">
        <is>
          <t>Actual values parameters</t>
        </is>
      </c>
      <c r="H1025" s="65" t="inlineStr">
        <is>
          <t>R/WS</t>
        </is>
      </c>
      <c r="I1025" s="65" t="inlineStr">
        <is>
          <t>UINT (Unsigned16)</t>
        </is>
      </c>
      <c r="J1025" s="65" t="inlineStr">
        <is>
          <t>1 Wh</t>
        </is>
      </c>
      <c r="K1025" s="66" t="n"/>
      <c r="L1025" s="65" t="inlineStr">
        <is>
          <t>0 Wh ... 999 Wh</t>
        </is>
      </c>
      <c r="M1025" s="65" t="inlineStr">
        <is>
          <t>[Elc Energy Cons] (OC0)</t>
        </is>
      </c>
      <c r="N1025" s="69" t="inlineStr">
        <is>
          <t>[kWh Counters] (KWC)</t>
        </is>
      </c>
    </row>
    <row customFormat="1" r="1026" s="60">
      <c r="A1026" s="64" t="inlineStr">
        <is>
          <t>OC1</t>
        </is>
      </c>
      <c r="B1026" s="65" t="inlineStr">
        <is>
          <t>Electrical energy consumed by the motor (KWh)</t>
        </is>
      </c>
      <c r="C1026" s="65" t="inlineStr">
        <is>
          <t>16#296F = 10607</t>
        </is>
      </c>
      <c r="D1026" s="65" t="inlineStr">
        <is>
          <t>16#204C/8</t>
        </is>
      </c>
      <c r="E1026" s="65" t="inlineStr">
        <is>
          <t>16#96/01/08 = 150/01/08</t>
        </is>
      </c>
      <c r="F1026" s="66" t="n"/>
      <c r="G1026" s="65" t="inlineStr">
        <is>
          <t>Actual values parameters</t>
        </is>
      </c>
      <c r="H1026" s="65" t="inlineStr">
        <is>
          <t>R/WS</t>
        </is>
      </c>
      <c r="I1026" s="65" t="inlineStr">
        <is>
          <t>UINT (Unsigned16)</t>
        </is>
      </c>
      <c r="J1026" s="65" t="inlineStr">
        <is>
          <t>1 kWh</t>
        </is>
      </c>
      <c r="K1026" s="66" t="n"/>
      <c r="L1026" s="65" t="inlineStr">
        <is>
          <t>0 kWh ... 999 kWh</t>
        </is>
      </c>
      <c r="M1026" s="65" t="inlineStr">
        <is>
          <t>[Elc Energy Cons] (OC1)</t>
        </is>
      </c>
      <c r="N1026" s="69" t="inlineStr">
        <is>
          <t>[kWh Counters] (KWC)</t>
        </is>
      </c>
    </row>
    <row customFormat="1" r="1027" s="60">
      <c r="A1027" s="64" t="inlineStr">
        <is>
          <t>OC2</t>
        </is>
      </c>
      <c r="B1027" s="65" t="inlineStr">
        <is>
          <t>Electrical energy consumed by the motor (MWh)</t>
        </is>
      </c>
      <c r="C1027" s="65" t="inlineStr">
        <is>
          <t>16#2970 = 10608</t>
        </is>
      </c>
      <c r="D1027" s="65" t="inlineStr">
        <is>
          <t>16#204C/9</t>
        </is>
      </c>
      <c r="E1027" s="65" t="inlineStr">
        <is>
          <t>16#96/01/09 = 150/01/09</t>
        </is>
      </c>
      <c r="F1027" s="66" t="n"/>
      <c r="G1027" s="65" t="inlineStr">
        <is>
          <t>Actual values parameters</t>
        </is>
      </c>
      <c r="H1027" s="65" t="inlineStr">
        <is>
          <t>R/WS</t>
        </is>
      </c>
      <c r="I1027" s="65" t="inlineStr">
        <is>
          <t>UINT (Unsigned16)</t>
        </is>
      </c>
      <c r="J1027" s="65" t="inlineStr">
        <is>
          <t>1 MWh</t>
        </is>
      </c>
      <c r="K1027" s="66" t="n"/>
      <c r="L1027" s="65" t="inlineStr">
        <is>
          <t>0 MWh ... 999 MWh</t>
        </is>
      </c>
      <c r="M1027" s="65" t="inlineStr">
        <is>
          <t>[Elc Energy Cons] (OC2)</t>
        </is>
      </c>
      <c r="N1027" s="69" t="inlineStr">
        <is>
          <t>[kWh Counters] (KWC)</t>
        </is>
      </c>
    </row>
    <row customFormat="1" r="1028" s="60">
      <c r="A1028" s="64" t="inlineStr">
        <is>
          <t>OC3</t>
        </is>
      </c>
      <c r="B1028" s="65" t="inlineStr">
        <is>
          <t>Electrical energy consumed by the motor (GWh)</t>
        </is>
      </c>
      <c r="C1028" s="65" t="inlineStr">
        <is>
          <t>16#2971 = 10609</t>
        </is>
      </c>
      <c r="D1028" s="65" t="inlineStr">
        <is>
          <t>16#204C/A</t>
        </is>
      </c>
      <c r="E1028" s="65" t="inlineStr">
        <is>
          <t>16#96/01/0A = 150/01/10</t>
        </is>
      </c>
      <c r="F1028" s="66" t="n"/>
      <c r="G1028" s="65" t="inlineStr">
        <is>
          <t>Actual values parameters</t>
        </is>
      </c>
      <c r="H1028" s="65" t="inlineStr">
        <is>
          <t>R/WS</t>
        </is>
      </c>
      <c r="I1028" s="65" t="inlineStr">
        <is>
          <t>UINT (Unsigned16)</t>
        </is>
      </c>
      <c r="J1028" s="65" t="inlineStr">
        <is>
          <t>1 GWh</t>
        </is>
      </c>
      <c r="K1028" s="66" t="n"/>
      <c r="L1028" s="65" t="inlineStr">
        <is>
          <t>0 GWh ... 999 GWh</t>
        </is>
      </c>
      <c r="M1028" s="65" t="inlineStr">
        <is>
          <t>[Elc Energy Cons] (OC3)</t>
        </is>
      </c>
      <c r="N1028" s="69" t="inlineStr">
        <is>
          <t>[kWh Counters] (KWC)</t>
        </is>
      </c>
    </row>
    <row customFormat="1" r="1029" s="60">
      <c r="A1029" s="64" t="inlineStr">
        <is>
          <t>OC4</t>
        </is>
      </c>
      <c r="B1029" s="65" t="inlineStr">
        <is>
          <t>Electrical energy consumed by the motor (TWh)</t>
        </is>
      </c>
      <c r="C1029" s="65" t="inlineStr">
        <is>
          <t>16#2972 = 10610</t>
        </is>
      </c>
      <c r="D1029" s="65" t="inlineStr">
        <is>
          <t>16#204C/B</t>
        </is>
      </c>
      <c r="E1029" s="65" t="inlineStr">
        <is>
          <t>16#96/01/0B = 150/01/11</t>
        </is>
      </c>
      <c r="F1029" s="66" t="n"/>
      <c r="G1029" s="65" t="inlineStr">
        <is>
          <t>Actual values parameters</t>
        </is>
      </c>
      <c r="H1029" s="65" t="inlineStr">
        <is>
          <t>R/WS</t>
        </is>
      </c>
      <c r="I1029" s="65" t="inlineStr">
        <is>
          <t>UINT (Unsigned16)</t>
        </is>
      </c>
      <c r="J1029" s="65" t="inlineStr">
        <is>
          <t>1 TWh</t>
        </is>
      </c>
      <c r="K1029" s="66" t="n"/>
      <c r="L1029" s="65" t="inlineStr">
        <is>
          <t>0 TWh ... 999 TWh</t>
        </is>
      </c>
      <c r="M1029" s="65" t="inlineStr">
        <is>
          <t>[Elc Energy Cons] (OC4)</t>
        </is>
      </c>
      <c r="N1029" s="69" t="inlineStr">
        <is>
          <t>[kWh Counters] (KWC)</t>
        </is>
      </c>
    </row>
    <row customFormat="1" r="1030" s="60">
      <c r="A1030" s="64" t="inlineStr">
        <is>
          <t>OCA7</t>
        </is>
      </c>
      <c r="B1030" s="65" t="inlineStr">
        <is>
          <t>Scan output 7 address</t>
        </is>
      </c>
      <c r="C1030" s="65" t="inlineStr">
        <is>
          <t>16#3C43 = 15427</t>
        </is>
      </c>
      <c r="D1030" s="65" t="inlineStr">
        <is>
          <t>16#207C/1C</t>
        </is>
      </c>
      <c r="E1030" s="65" t="inlineStr">
        <is>
          <t>16#AE/01/1C = 174/01/28</t>
        </is>
      </c>
      <c r="F1030" s="66" t="n"/>
      <c r="G1030" s="65" t="inlineStr">
        <is>
          <t>Communication parameters</t>
        </is>
      </c>
      <c r="H1030" s="65" t="inlineStr">
        <is>
          <t>R/W</t>
        </is>
      </c>
      <c r="I1030" s="65" t="inlineStr">
        <is>
          <t>UINT (Unsigned16)</t>
        </is>
      </c>
      <c r="J1030" s="65" t="inlineStr">
        <is>
          <t xml:space="preserve">1 </t>
        </is>
      </c>
      <c r="K1030" s="65" t="inlineStr">
        <is>
          <t xml:space="preserve">0 </t>
        </is>
      </c>
      <c r="L1030" s="65" t="inlineStr">
        <is>
          <t xml:space="preserve">0  ... 65535 </t>
        </is>
      </c>
      <c r="M1030" s="66" t="n"/>
      <c r="N1030" s="68" t="n"/>
    </row>
    <row customFormat="1" r="1031" s="60">
      <c r="A1031" s="64" t="inlineStr">
        <is>
          <t>OCA8</t>
        </is>
      </c>
      <c r="B1031" s="65" t="inlineStr">
        <is>
          <t>Scan output 8 address</t>
        </is>
      </c>
      <c r="C1031" s="65" t="inlineStr">
        <is>
          <t>16#3C44 = 15428</t>
        </is>
      </c>
      <c r="D1031" s="65" t="inlineStr">
        <is>
          <t>16#207C/1D</t>
        </is>
      </c>
      <c r="E1031" s="65" t="inlineStr">
        <is>
          <t>16#AE/01/1D = 174/01/29</t>
        </is>
      </c>
      <c r="F1031" s="66" t="n"/>
      <c r="G1031" s="65" t="inlineStr">
        <is>
          <t>Communication parameters</t>
        </is>
      </c>
      <c r="H1031" s="65" t="inlineStr">
        <is>
          <t>R/W</t>
        </is>
      </c>
      <c r="I1031" s="65" t="inlineStr">
        <is>
          <t>UINT (Unsigned16)</t>
        </is>
      </c>
      <c r="J1031" s="65" t="inlineStr">
        <is>
          <t xml:space="preserve">1 </t>
        </is>
      </c>
      <c r="K1031" s="65" t="inlineStr">
        <is>
          <t xml:space="preserve">0 </t>
        </is>
      </c>
      <c r="L1031" s="65" t="inlineStr">
        <is>
          <t xml:space="preserve">0  ... 65535 </t>
        </is>
      </c>
      <c r="M1031" s="66" t="n"/>
      <c r="N1031" s="68" t="n"/>
    </row>
    <row customFormat="1" r="1032" s="60">
      <c r="A1032" s="64" t="inlineStr">
        <is>
          <t>OCA9</t>
        </is>
      </c>
      <c r="B1032" s="65" t="inlineStr">
        <is>
          <t>Scan output 9 address</t>
        </is>
      </c>
      <c r="C1032" s="65" t="inlineStr">
        <is>
          <t>16#3C45 = 15429</t>
        </is>
      </c>
      <c r="D1032" s="65" t="inlineStr">
        <is>
          <t>16#207C/1E</t>
        </is>
      </c>
      <c r="E1032" s="65" t="inlineStr">
        <is>
          <t>16#AE/01/1E = 174/01/30</t>
        </is>
      </c>
      <c r="F1032" s="66" t="n"/>
      <c r="G1032" s="65" t="inlineStr">
        <is>
          <t>Communication parameters</t>
        </is>
      </c>
      <c r="H1032" s="65" t="inlineStr">
        <is>
          <t>R/W</t>
        </is>
      </c>
      <c r="I1032" s="65" t="inlineStr">
        <is>
          <t>UINT (Unsigned16)</t>
        </is>
      </c>
      <c r="J1032" s="65" t="inlineStr">
        <is>
          <t xml:space="preserve">1 </t>
        </is>
      </c>
      <c r="K1032" s="65" t="inlineStr">
        <is>
          <t xml:space="preserve">0 </t>
        </is>
      </c>
      <c r="L1032" s="65" t="inlineStr">
        <is>
          <t xml:space="preserve">0  ... 65535 </t>
        </is>
      </c>
      <c r="M1032" s="66" t="n"/>
      <c r="N1032" s="68" t="n"/>
    </row>
    <row customFormat="1" r="1033" s="60">
      <c r="A1033" s="64" t="inlineStr">
        <is>
          <t>OCAA</t>
        </is>
      </c>
      <c r="B1033" s="65" t="inlineStr">
        <is>
          <t>Scan output 10 address</t>
        </is>
      </c>
      <c r="C1033" s="65" t="inlineStr">
        <is>
          <t>16#3C46 = 15430</t>
        </is>
      </c>
      <c r="D1033" s="65" t="inlineStr">
        <is>
          <t>16#207C/1F</t>
        </is>
      </c>
      <c r="E1033" s="65" t="inlineStr">
        <is>
          <t>16#AE/01/1F = 174/01/31</t>
        </is>
      </c>
      <c r="F1033" s="66" t="n"/>
      <c r="G1033" s="65" t="inlineStr">
        <is>
          <t>Communication parameters</t>
        </is>
      </c>
      <c r="H1033" s="65" t="inlineStr">
        <is>
          <t>R/W</t>
        </is>
      </c>
      <c r="I1033" s="65" t="inlineStr">
        <is>
          <t>UINT (Unsigned16)</t>
        </is>
      </c>
      <c r="J1033" s="65" t="inlineStr">
        <is>
          <t xml:space="preserve">1 </t>
        </is>
      </c>
      <c r="K1033" s="65" t="inlineStr">
        <is>
          <t xml:space="preserve">0 </t>
        </is>
      </c>
      <c r="L1033" s="65" t="inlineStr">
        <is>
          <t xml:space="preserve">0  ... 65535 </t>
        </is>
      </c>
      <c r="M1033" s="66" t="n"/>
      <c r="N1033" s="68" t="n"/>
    </row>
    <row customFormat="1" r="1034" s="60">
      <c r="A1034" s="64" t="inlineStr">
        <is>
          <t>OCAB</t>
        </is>
      </c>
      <c r="B1034" s="65" t="inlineStr">
        <is>
          <t>Scan output 11 address</t>
        </is>
      </c>
      <c r="C1034" s="65" t="inlineStr">
        <is>
          <t>16#3C47 = 15431</t>
        </is>
      </c>
      <c r="D1034" s="65" t="inlineStr">
        <is>
          <t>16#207C/20</t>
        </is>
      </c>
      <c r="E1034" s="65" t="inlineStr">
        <is>
          <t>16#AE/01/20 = 174/01/32</t>
        </is>
      </c>
      <c r="F1034" s="66" t="n"/>
      <c r="G1034" s="65" t="inlineStr">
        <is>
          <t>Communication parameters</t>
        </is>
      </c>
      <c r="H1034" s="65" t="inlineStr">
        <is>
          <t>R/W</t>
        </is>
      </c>
      <c r="I1034" s="65" t="inlineStr">
        <is>
          <t>UINT (Unsigned16)</t>
        </is>
      </c>
      <c r="J1034" s="65" t="inlineStr">
        <is>
          <t xml:space="preserve">1 </t>
        </is>
      </c>
      <c r="K1034" s="65" t="inlineStr">
        <is>
          <t xml:space="preserve">0 </t>
        </is>
      </c>
      <c r="L1034" s="65" t="inlineStr">
        <is>
          <t xml:space="preserve">0  ... 65535 </t>
        </is>
      </c>
      <c r="M1034" s="66" t="n"/>
      <c r="N1034" s="68" t="n"/>
    </row>
    <row customFormat="1" r="1035" s="60">
      <c r="A1035" s="64" t="inlineStr">
        <is>
          <t>OCAC</t>
        </is>
      </c>
      <c r="B1035" s="65" t="inlineStr">
        <is>
          <t>Scan output 12 address</t>
        </is>
      </c>
      <c r="C1035" s="65" t="inlineStr">
        <is>
          <t>16#3C48 = 15432</t>
        </is>
      </c>
      <c r="D1035" s="65" t="inlineStr">
        <is>
          <t>16#207C/21</t>
        </is>
      </c>
      <c r="E1035" s="65" t="inlineStr">
        <is>
          <t>16#AE/01/21 = 174/01/33</t>
        </is>
      </c>
      <c r="F1035" s="66" t="n"/>
      <c r="G1035" s="65" t="inlineStr">
        <is>
          <t>Communication parameters</t>
        </is>
      </c>
      <c r="H1035" s="65" t="inlineStr">
        <is>
          <t>R/W</t>
        </is>
      </c>
      <c r="I1035" s="65" t="inlineStr">
        <is>
          <t>UINT (Unsigned16)</t>
        </is>
      </c>
      <c r="J1035" s="65" t="inlineStr">
        <is>
          <t xml:space="preserve">1 </t>
        </is>
      </c>
      <c r="K1035" s="65" t="inlineStr">
        <is>
          <t xml:space="preserve">0 </t>
        </is>
      </c>
      <c r="L1035" s="65" t="inlineStr">
        <is>
          <t xml:space="preserve">0  ... 65535 </t>
        </is>
      </c>
      <c r="M1035" s="66" t="n"/>
      <c r="N1035" s="68" t="n"/>
    </row>
    <row customFormat="1" r="1036" s="60">
      <c r="A1036" s="64" t="inlineStr">
        <is>
          <t>OCAD</t>
        </is>
      </c>
      <c r="B1036" s="65" t="inlineStr">
        <is>
          <t>Scan output 13 address</t>
        </is>
      </c>
      <c r="C1036" s="65" t="inlineStr">
        <is>
          <t>16#3C49 = 15433</t>
        </is>
      </c>
      <c r="D1036" s="65" t="inlineStr">
        <is>
          <t>16#207C/22</t>
        </is>
      </c>
      <c r="E1036" s="65" t="inlineStr">
        <is>
          <t>16#AE/01/22 = 174/01/34</t>
        </is>
      </c>
      <c r="F1036" s="66" t="n"/>
      <c r="G1036" s="65" t="inlineStr">
        <is>
          <t>Communication parameters</t>
        </is>
      </c>
      <c r="H1036" s="65" t="inlineStr">
        <is>
          <t>R/W</t>
        </is>
      </c>
      <c r="I1036" s="65" t="inlineStr">
        <is>
          <t>UINT (Unsigned16)</t>
        </is>
      </c>
      <c r="J1036" s="65" t="inlineStr">
        <is>
          <t xml:space="preserve">1 </t>
        </is>
      </c>
      <c r="K1036" s="65" t="inlineStr">
        <is>
          <t xml:space="preserve">0 </t>
        </is>
      </c>
      <c r="L1036" s="65" t="inlineStr">
        <is>
          <t xml:space="preserve">0  ... 65535 </t>
        </is>
      </c>
      <c r="M1036" s="66" t="n"/>
      <c r="N1036" s="68" t="n"/>
    </row>
    <row customFormat="1" r="1037" s="60">
      <c r="A1037" s="64" t="inlineStr">
        <is>
          <t>OCAE</t>
        </is>
      </c>
      <c r="B1037" s="65" t="inlineStr">
        <is>
          <t>Scan output 14 address</t>
        </is>
      </c>
      <c r="C1037" s="65" t="inlineStr">
        <is>
          <t>16#3C4A = 15434</t>
        </is>
      </c>
      <c r="D1037" s="65" t="inlineStr">
        <is>
          <t>16#207C/23</t>
        </is>
      </c>
      <c r="E1037" s="65" t="inlineStr">
        <is>
          <t>16#AE/01/23 = 174/01/35</t>
        </is>
      </c>
      <c r="F1037" s="66" t="n"/>
      <c r="G1037" s="65" t="inlineStr">
        <is>
          <t>Communication parameters</t>
        </is>
      </c>
      <c r="H1037" s="65" t="inlineStr">
        <is>
          <t>R/W</t>
        </is>
      </c>
      <c r="I1037" s="65" t="inlineStr">
        <is>
          <t>UINT (Unsigned16)</t>
        </is>
      </c>
      <c r="J1037" s="65" t="inlineStr">
        <is>
          <t xml:space="preserve">1 </t>
        </is>
      </c>
      <c r="K1037" s="65" t="inlineStr">
        <is>
          <t xml:space="preserve">0 </t>
        </is>
      </c>
      <c r="L1037" s="65" t="inlineStr">
        <is>
          <t xml:space="preserve">0  ... 65535 </t>
        </is>
      </c>
      <c r="M1037" s="66" t="n"/>
      <c r="N1037" s="68" t="n"/>
    </row>
    <row customFormat="1" r="1038" s="60">
      <c r="A1038" s="64" t="inlineStr">
        <is>
          <t>OCAF</t>
        </is>
      </c>
      <c r="B1038" s="65" t="inlineStr">
        <is>
          <t>Scan output 15 address</t>
        </is>
      </c>
      <c r="C1038" s="65" t="inlineStr">
        <is>
          <t>16#3C4B = 15435</t>
        </is>
      </c>
      <c r="D1038" s="65" t="inlineStr">
        <is>
          <t>16#207C/24</t>
        </is>
      </c>
      <c r="E1038" s="65" t="inlineStr">
        <is>
          <t>16#AE/01/24 = 174/01/36</t>
        </is>
      </c>
      <c r="F1038" s="66" t="n"/>
      <c r="G1038" s="65" t="inlineStr">
        <is>
          <t>Communication parameters</t>
        </is>
      </c>
      <c r="H1038" s="65" t="inlineStr">
        <is>
          <t>R/W</t>
        </is>
      </c>
      <c r="I1038" s="65" t="inlineStr">
        <is>
          <t>UINT (Unsigned16)</t>
        </is>
      </c>
      <c r="J1038" s="65" t="inlineStr">
        <is>
          <t xml:space="preserve">1 </t>
        </is>
      </c>
      <c r="K1038" s="65" t="inlineStr">
        <is>
          <t xml:space="preserve">0 </t>
        </is>
      </c>
      <c r="L1038" s="65" t="inlineStr">
        <is>
          <t xml:space="preserve">0  ... 65535 </t>
        </is>
      </c>
      <c r="M1038" s="66" t="n"/>
      <c r="N1038" s="68" t="n"/>
    </row>
    <row customFormat="1" r="1039" s="60">
      <c r="A1039" s="64" t="inlineStr">
        <is>
          <t>OCAG</t>
        </is>
      </c>
      <c r="B1039" s="65" t="inlineStr">
        <is>
          <t>Scan output 16 address</t>
        </is>
      </c>
      <c r="C1039" s="65" t="inlineStr">
        <is>
          <t>16#3C4C = 15436</t>
        </is>
      </c>
      <c r="D1039" s="65" t="inlineStr">
        <is>
          <t>16#207C/25</t>
        </is>
      </c>
      <c r="E1039" s="65" t="inlineStr">
        <is>
          <t>16#AE/01/25 = 174/01/37</t>
        </is>
      </c>
      <c r="F1039" s="66" t="n"/>
      <c r="G1039" s="65" t="inlineStr">
        <is>
          <t>Communication parameters</t>
        </is>
      </c>
      <c r="H1039" s="65" t="inlineStr">
        <is>
          <t>R/W</t>
        </is>
      </c>
      <c r="I1039" s="65" t="inlineStr">
        <is>
          <t>UINT (Unsigned16)</t>
        </is>
      </c>
      <c r="J1039" s="65" t="inlineStr">
        <is>
          <t xml:space="preserve">1 </t>
        </is>
      </c>
      <c r="K1039" s="65" t="inlineStr">
        <is>
          <t xml:space="preserve">0 </t>
        </is>
      </c>
      <c r="L1039" s="65" t="inlineStr">
        <is>
          <t xml:space="preserve">0  ... 65535 </t>
        </is>
      </c>
      <c r="M1039" s="66" t="n"/>
      <c r="N1039" s="68" t="n"/>
    </row>
    <row customFormat="1" r="1040" s="60">
      <c r="A1040" s="64" t="inlineStr">
        <is>
          <t>OCT</t>
        </is>
      </c>
      <c r="B1040" s="65" t="inlineStr">
        <is>
          <t>Electrical energy consumed TODAY by the motor (KWh)</t>
        </is>
      </c>
      <c r="C1040" s="65" t="inlineStr">
        <is>
          <t>16#297E = 10622</t>
        </is>
      </c>
      <c r="D1040" s="65" t="inlineStr">
        <is>
          <t>16#204C/17</t>
        </is>
      </c>
      <c r="E1040" s="65" t="inlineStr">
        <is>
          <t>16#96/01/17 = 150/01/23</t>
        </is>
      </c>
      <c r="F1040" s="66" t="n"/>
      <c r="G1040" s="65" t="inlineStr">
        <is>
          <t>Actual values parameters</t>
        </is>
      </c>
      <c r="H1040" s="65" t="inlineStr">
        <is>
          <t>R</t>
        </is>
      </c>
      <c r="I1040" s="65" t="inlineStr">
        <is>
          <t>UINT (Unsigned32)</t>
        </is>
      </c>
      <c r="J1040" s="65" t="inlineStr">
        <is>
          <t>1 kWh</t>
        </is>
      </c>
      <c r="K1040" s="66" t="n"/>
      <c r="L1040" s="65" t="inlineStr">
        <is>
          <t>0 kWh ... 4294967295 kWh</t>
        </is>
      </c>
      <c r="M1040" s="65" t="inlineStr">
        <is>
          <t>[Elc Egy Today] (OCT)</t>
        </is>
      </c>
      <c r="N1040" s="69" t="inlineStr">
        <is>
          <t>[kWh Counters] (KWC)
[Elec Ener Output Counter] (ELO)</t>
        </is>
      </c>
    </row>
    <row customFormat="1" r="1041" s="60">
      <c r="A1041" s="64" t="inlineStr">
        <is>
          <t>OCY</t>
        </is>
      </c>
      <c r="B1041" s="65" t="inlineStr">
        <is>
          <t>Electrical energy consumed YESTERDAY by the motor (KWh)</t>
        </is>
      </c>
      <c r="C1041" s="65" t="inlineStr">
        <is>
          <t>16#2980 = 10624</t>
        </is>
      </c>
      <c r="D1041" s="65" t="inlineStr">
        <is>
          <t>16#204C/19</t>
        </is>
      </c>
      <c r="E1041" s="65" t="inlineStr">
        <is>
          <t>16#96/01/19 = 150/01/25</t>
        </is>
      </c>
      <c r="F1041" s="66" t="n"/>
      <c r="G1041" s="65" t="inlineStr">
        <is>
          <t>Actual values parameters</t>
        </is>
      </c>
      <c r="H1041" s="65" t="inlineStr">
        <is>
          <t>R</t>
        </is>
      </c>
      <c r="I1041" s="65" t="inlineStr">
        <is>
          <t>UINT (Unsigned32)</t>
        </is>
      </c>
      <c r="J1041" s="65" t="inlineStr">
        <is>
          <t>1 kWh</t>
        </is>
      </c>
      <c r="K1041" s="66" t="n"/>
      <c r="L1041" s="65" t="inlineStr">
        <is>
          <t>0 kWh ... 4294967295 kWh</t>
        </is>
      </c>
      <c r="M1041" s="65" t="inlineStr">
        <is>
          <t>[Elc Egy Yesterday] (OCY)</t>
        </is>
      </c>
      <c r="N1041" s="69" t="inlineStr">
        <is>
          <t>[kWh Counters] (KWC)
[Elec Ener Output Counter] (ELO)</t>
        </is>
      </c>
    </row>
    <row customFormat="1" r="1042" s="60">
      <c r="A1042" s="64" t="inlineStr">
        <is>
          <t>OE0</t>
        </is>
      </c>
      <c r="B1042" s="65" t="inlineStr">
        <is>
          <t>Real energy consumption (Wh)</t>
        </is>
      </c>
      <c r="C1042" s="65" t="inlineStr">
        <is>
          <t>16#2978 = 10616</t>
        </is>
      </c>
      <c r="D1042" s="65" t="inlineStr">
        <is>
          <t>16#204C/11</t>
        </is>
      </c>
      <c r="E1042" s="65" t="inlineStr">
        <is>
          <t>16#96/01/11 = 150/01/17</t>
        </is>
      </c>
      <c r="F1042" s="66" t="n"/>
      <c r="G1042" s="65" t="inlineStr">
        <is>
          <t>Actual values parameters</t>
        </is>
      </c>
      <c r="H1042" s="65" t="inlineStr">
        <is>
          <t>R/WS</t>
        </is>
      </c>
      <c r="I1042" s="65" t="inlineStr">
        <is>
          <t>INT (Signed16)</t>
        </is>
      </c>
      <c r="J1042" s="65" t="inlineStr">
        <is>
          <t>1 Wh</t>
        </is>
      </c>
      <c r="K1042" s="66" t="n"/>
      <c r="L1042" s="65" t="inlineStr">
        <is>
          <t>-999 Wh ... 999 Wh</t>
        </is>
      </c>
      <c r="M1042" s="65" t="inlineStr">
        <is>
          <t>[Real Consumption] (OE0)</t>
        </is>
      </c>
      <c r="N1042" s="69" t="inlineStr">
        <is>
          <t>[Elec Ener Output Counter] (ELO)</t>
        </is>
      </c>
    </row>
    <row customFormat="1" r="1043" s="60">
      <c r="A1043" s="64" t="inlineStr">
        <is>
          <t>OE1</t>
        </is>
      </c>
      <c r="B1043" s="65" t="inlineStr">
        <is>
          <t>Real energy consumption (kWh)</t>
        </is>
      </c>
      <c r="C1043" s="65" t="inlineStr">
        <is>
          <t>16#2979 = 10617</t>
        </is>
      </c>
      <c r="D1043" s="65" t="inlineStr">
        <is>
          <t>16#204C/12</t>
        </is>
      </c>
      <c r="E1043" s="65" t="inlineStr">
        <is>
          <t>16#96/01/12 = 150/01/18</t>
        </is>
      </c>
      <c r="F1043" s="66" t="n"/>
      <c r="G1043" s="65" t="inlineStr">
        <is>
          <t>Actual values parameters</t>
        </is>
      </c>
      <c r="H1043" s="65" t="inlineStr">
        <is>
          <t>R/WS</t>
        </is>
      </c>
      <c r="I1043" s="65" t="inlineStr">
        <is>
          <t>INT (Signed16)</t>
        </is>
      </c>
      <c r="J1043" s="65" t="inlineStr">
        <is>
          <t>1 kWh</t>
        </is>
      </c>
      <c r="K1043" s="66" t="n"/>
      <c r="L1043" s="65" t="inlineStr">
        <is>
          <t>-999 kWh ... 999 kWh</t>
        </is>
      </c>
      <c r="M1043" s="65" t="inlineStr">
        <is>
          <t>[Real Consumption] (OE1)</t>
        </is>
      </c>
      <c r="N1043" s="69" t="inlineStr">
        <is>
          <t>[Elec Ener Output Counter] (ELO)</t>
        </is>
      </c>
    </row>
    <row customFormat="1" r="1044" s="60">
      <c r="A1044" s="64" t="inlineStr">
        <is>
          <t>OE2</t>
        </is>
      </c>
      <c r="B1044" s="65" t="inlineStr">
        <is>
          <t>Real energy consumption (MWh)</t>
        </is>
      </c>
      <c r="C1044" s="65" t="inlineStr">
        <is>
          <t>16#297A = 10618</t>
        </is>
      </c>
      <c r="D1044" s="65" t="inlineStr">
        <is>
          <t>16#204C/13</t>
        </is>
      </c>
      <c r="E1044" s="65" t="inlineStr">
        <is>
          <t>16#96/01/13 = 150/01/19</t>
        </is>
      </c>
      <c r="F1044" s="66" t="n"/>
      <c r="G1044" s="65" t="inlineStr">
        <is>
          <t>Actual values parameters</t>
        </is>
      </c>
      <c r="H1044" s="65" t="inlineStr">
        <is>
          <t>R/WS</t>
        </is>
      </c>
      <c r="I1044" s="65" t="inlineStr">
        <is>
          <t>INT (Signed16)</t>
        </is>
      </c>
      <c r="J1044" s="65" t="inlineStr">
        <is>
          <t>1 MWh</t>
        </is>
      </c>
      <c r="K1044" s="66" t="n"/>
      <c r="L1044" s="65" t="inlineStr">
        <is>
          <t>-999 MWh ... 999 MWh</t>
        </is>
      </c>
      <c r="M1044" s="65" t="inlineStr">
        <is>
          <t>[Real Consumption] (OE2)</t>
        </is>
      </c>
      <c r="N1044" s="69" t="inlineStr">
        <is>
          <t>[Elec Ener Output Counter] (ELO)</t>
        </is>
      </c>
    </row>
    <row customFormat="1" r="1045" s="60">
      <c r="A1045" s="64" t="inlineStr">
        <is>
          <t>OE3</t>
        </is>
      </c>
      <c r="B1045" s="65" t="inlineStr">
        <is>
          <t>Real energy consumption (GWh)</t>
        </is>
      </c>
      <c r="C1045" s="65" t="inlineStr">
        <is>
          <t>16#297B = 10619</t>
        </is>
      </c>
      <c r="D1045" s="65" t="inlineStr">
        <is>
          <t>16#204C/14</t>
        </is>
      </c>
      <c r="E1045" s="65" t="inlineStr">
        <is>
          <t>16#96/01/14 = 150/01/20</t>
        </is>
      </c>
      <c r="F1045" s="66" t="n"/>
      <c r="G1045" s="65" t="inlineStr">
        <is>
          <t>Actual values parameters</t>
        </is>
      </c>
      <c r="H1045" s="65" t="inlineStr">
        <is>
          <t>R/WS</t>
        </is>
      </c>
      <c r="I1045" s="65" t="inlineStr">
        <is>
          <t>INT (Signed16)</t>
        </is>
      </c>
      <c r="J1045" s="65" t="inlineStr">
        <is>
          <t>1 GWh</t>
        </is>
      </c>
      <c r="K1045" s="66" t="n"/>
      <c r="L1045" s="65" t="inlineStr">
        <is>
          <t>-999 GWh ... 999 GWh</t>
        </is>
      </c>
      <c r="M1045" s="65" t="inlineStr">
        <is>
          <t>[Real Consumption] (OE3)</t>
        </is>
      </c>
      <c r="N1045" s="69" t="inlineStr">
        <is>
          <t>[Elec Ener Output Counter] (ELO)</t>
        </is>
      </c>
    </row>
    <row customFormat="1" r="1046" s="60">
      <c r="A1046" s="64" t="inlineStr">
        <is>
          <t>OE4</t>
        </is>
      </c>
      <c r="B1046" s="65" t="inlineStr">
        <is>
          <t>Real energy consumption (TWh)</t>
        </is>
      </c>
      <c r="C1046" s="65" t="inlineStr">
        <is>
          <t>16#297C = 10620</t>
        </is>
      </c>
      <c r="D1046" s="65" t="inlineStr">
        <is>
          <t>16#204C/15</t>
        </is>
      </c>
      <c r="E1046" s="65" t="inlineStr">
        <is>
          <t>16#96/01/15 = 150/01/21</t>
        </is>
      </c>
      <c r="F1046" s="66" t="n"/>
      <c r="G1046" s="65" t="inlineStr">
        <is>
          <t>Actual values parameters</t>
        </is>
      </c>
      <c r="H1046" s="65" t="inlineStr">
        <is>
          <t>R/WS</t>
        </is>
      </c>
      <c r="I1046" s="65" t="inlineStr">
        <is>
          <t>INT (Signed16)</t>
        </is>
      </c>
      <c r="J1046" s="65" t="inlineStr">
        <is>
          <t>1 TWh</t>
        </is>
      </c>
      <c r="K1046" s="66" t="n"/>
      <c r="L1046" s="65" t="inlineStr">
        <is>
          <t>-999 TWh ... 999 TWh</t>
        </is>
      </c>
      <c r="M1046" s="65" t="inlineStr">
        <is>
          <t>[Real Consumption] (OE4)</t>
        </is>
      </c>
      <c r="N1046" s="69" t="inlineStr">
        <is>
          <t>[Elec Ener Output Counter] (ELO)</t>
        </is>
      </c>
    </row>
    <row customFormat="1" r="1047" s="60">
      <c r="A1047" s="64" t="inlineStr">
        <is>
          <t>OMA7</t>
        </is>
      </c>
      <c r="B1047" s="65" t="inlineStr">
        <is>
          <t>Scan input 7 address</t>
        </is>
      </c>
      <c r="C1047" s="65" t="inlineStr">
        <is>
          <t>16#3C2F = 15407</t>
        </is>
      </c>
      <c r="D1047" s="65" t="inlineStr">
        <is>
          <t>16#207C/8</t>
        </is>
      </c>
      <c r="E1047" s="65" t="inlineStr">
        <is>
          <t>16#AE/01/08 = 174/01/08</t>
        </is>
      </c>
      <c r="F1047" s="66" t="n"/>
      <c r="G1047" s="65" t="inlineStr">
        <is>
          <t>Communication parameters</t>
        </is>
      </c>
      <c r="H1047" s="65" t="inlineStr">
        <is>
          <t>R/W</t>
        </is>
      </c>
      <c r="I1047" s="65" t="inlineStr">
        <is>
          <t>UINT (Unsigned16)</t>
        </is>
      </c>
      <c r="J1047" s="65" t="inlineStr">
        <is>
          <t xml:space="preserve">1 </t>
        </is>
      </c>
      <c r="K1047" s="65" t="inlineStr">
        <is>
          <t xml:space="preserve">0 </t>
        </is>
      </c>
      <c r="L1047" s="65" t="inlineStr">
        <is>
          <t xml:space="preserve">0  ... 65535 </t>
        </is>
      </c>
      <c r="M1047" s="66" t="n"/>
      <c r="N1047" s="68" t="n"/>
    </row>
    <row customFormat="1" r="1048" s="60">
      <c r="A1048" s="64" t="inlineStr">
        <is>
          <t>OMA8</t>
        </is>
      </c>
      <c r="B1048" s="65" t="inlineStr">
        <is>
          <t>Scan input 8 address</t>
        </is>
      </c>
      <c r="C1048" s="65" t="inlineStr">
        <is>
          <t>16#3C30 = 15408</t>
        </is>
      </c>
      <c r="D1048" s="65" t="inlineStr">
        <is>
          <t>16#207C/9</t>
        </is>
      </c>
      <c r="E1048" s="65" t="inlineStr">
        <is>
          <t>16#AE/01/09 = 174/01/09</t>
        </is>
      </c>
      <c r="F1048" s="66" t="n"/>
      <c r="G1048" s="65" t="inlineStr">
        <is>
          <t>Communication parameters</t>
        </is>
      </c>
      <c r="H1048" s="65" t="inlineStr">
        <is>
          <t>R/W</t>
        </is>
      </c>
      <c r="I1048" s="65" t="inlineStr">
        <is>
          <t>UINT (Unsigned16)</t>
        </is>
      </c>
      <c r="J1048" s="65" t="inlineStr">
        <is>
          <t xml:space="preserve">1 </t>
        </is>
      </c>
      <c r="K1048" s="65" t="inlineStr">
        <is>
          <t xml:space="preserve">0 </t>
        </is>
      </c>
      <c r="L1048" s="65" t="inlineStr">
        <is>
          <t xml:space="preserve">0  ... 65535 </t>
        </is>
      </c>
      <c r="M1048" s="66" t="n"/>
      <c r="N1048" s="68" t="n"/>
    </row>
    <row customFormat="1" r="1049" s="60">
      <c r="A1049" s="64" t="inlineStr">
        <is>
          <t>OMA9</t>
        </is>
      </c>
      <c r="B1049" s="65" t="inlineStr">
        <is>
          <t>Scan input 9 address</t>
        </is>
      </c>
      <c r="C1049" s="65" t="inlineStr">
        <is>
          <t>16#3C31 = 15409</t>
        </is>
      </c>
      <c r="D1049" s="65" t="inlineStr">
        <is>
          <t>16#207C/A</t>
        </is>
      </c>
      <c r="E1049" s="65" t="inlineStr">
        <is>
          <t>16#AE/01/0A = 174/01/10</t>
        </is>
      </c>
      <c r="F1049" s="66" t="n"/>
      <c r="G1049" s="65" t="inlineStr">
        <is>
          <t>Communication parameters</t>
        </is>
      </c>
      <c r="H1049" s="65" t="inlineStr">
        <is>
          <t>R/W</t>
        </is>
      </c>
      <c r="I1049" s="65" t="inlineStr">
        <is>
          <t>UINT (Unsigned16)</t>
        </is>
      </c>
      <c r="J1049" s="65" t="inlineStr">
        <is>
          <t xml:space="preserve">1 </t>
        </is>
      </c>
      <c r="K1049" s="65" t="inlineStr">
        <is>
          <t xml:space="preserve">0 </t>
        </is>
      </c>
      <c r="L1049" s="65" t="inlineStr">
        <is>
          <t xml:space="preserve">0  ... 65535 </t>
        </is>
      </c>
      <c r="M1049" s="66" t="n"/>
      <c r="N1049" s="68" t="n"/>
    </row>
    <row customFormat="1" r="1050" s="60">
      <c r="A1050" s="64" t="inlineStr">
        <is>
          <t>OMAA</t>
        </is>
      </c>
      <c r="B1050" s="65" t="inlineStr">
        <is>
          <t>Scan input 10 address</t>
        </is>
      </c>
      <c r="C1050" s="65" t="inlineStr">
        <is>
          <t>16#3C32 = 15410</t>
        </is>
      </c>
      <c r="D1050" s="65" t="inlineStr">
        <is>
          <t>16#207C/B</t>
        </is>
      </c>
      <c r="E1050" s="65" t="inlineStr">
        <is>
          <t>16#AE/01/0B = 174/01/11</t>
        </is>
      </c>
      <c r="F1050" s="66" t="n"/>
      <c r="G1050" s="65" t="inlineStr">
        <is>
          <t>Communication parameters</t>
        </is>
      </c>
      <c r="H1050" s="65" t="inlineStr">
        <is>
          <t>R/W</t>
        </is>
      </c>
      <c r="I1050" s="65" t="inlineStr">
        <is>
          <t>UINT (Unsigned16)</t>
        </is>
      </c>
      <c r="J1050" s="65" t="inlineStr">
        <is>
          <t xml:space="preserve">1 </t>
        </is>
      </c>
      <c r="K1050" s="65" t="inlineStr">
        <is>
          <t xml:space="preserve">0 </t>
        </is>
      </c>
      <c r="L1050" s="65" t="inlineStr">
        <is>
          <t xml:space="preserve">0  ... 65535 </t>
        </is>
      </c>
      <c r="M1050" s="66" t="n"/>
      <c r="N1050" s="68" t="n"/>
    </row>
    <row customFormat="1" r="1051" s="60">
      <c r="A1051" s="64" t="inlineStr">
        <is>
          <t>OMAB</t>
        </is>
      </c>
      <c r="B1051" s="65" t="inlineStr">
        <is>
          <t>Scan input 11 address</t>
        </is>
      </c>
      <c r="C1051" s="65" t="inlineStr">
        <is>
          <t>16#3C33 = 15411</t>
        </is>
      </c>
      <c r="D1051" s="65" t="inlineStr">
        <is>
          <t>16#207C/C</t>
        </is>
      </c>
      <c r="E1051" s="65" t="inlineStr">
        <is>
          <t>16#AE/01/0C = 174/01/12</t>
        </is>
      </c>
      <c r="F1051" s="66" t="n"/>
      <c r="G1051" s="65" t="inlineStr">
        <is>
          <t>Communication parameters</t>
        </is>
      </c>
      <c r="H1051" s="65" t="inlineStr">
        <is>
          <t>R/W</t>
        </is>
      </c>
      <c r="I1051" s="65" t="inlineStr">
        <is>
          <t>UINT (Unsigned16)</t>
        </is>
      </c>
      <c r="J1051" s="65" t="inlineStr">
        <is>
          <t xml:space="preserve">1 </t>
        </is>
      </c>
      <c r="K1051" s="65" t="inlineStr">
        <is>
          <t xml:space="preserve">0 </t>
        </is>
      </c>
      <c r="L1051" s="65" t="inlineStr">
        <is>
          <t xml:space="preserve">0  ... 65535 </t>
        </is>
      </c>
      <c r="M1051" s="66" t="n"/>
      <c r="N1051" s="68" t="n"/>
    </row>
    <row customFormat="1" r="1052" s="60">
      <c r="A1052" s="64" t="inlineStr">
        <is>
          <t>OMAC</t>
        </is>
      </c>
      <c r="B1052" s="65" t="inlineStr">
        <is>
          <t>Scan input 12 address</t>
        </is>
      </c>
      <c r="C1052" s="65" t="inlineStr">
        <is>
          <t>16#3C34 = 15412</t>
        </is>
      </c>
      <c r="D1052" s="65" t="inlineStr">
        <is>
          <t>16#207C/D</t>
        </is>
      </c>
      <c r="E1052" s="65" t="inlineStr">
        <is>
          <t>16#AE/01/0D = 174/01/13</t>
        </is>
      </c>
      <c r="F1052" s="66" t="n"/>
      <c r="G1052" s="65" t="inlineStr">
        <is>
          <t>Communication parameters</t>
        </is>
      </c>
      <c r="H1052" s="65" t="inlineStr">
        <is>
          <t>R/W</t>
        </is>
      </c>
      <c r="I1052" s="65" t="inlineStr">
        <is>
          <t>UINT (Unsigned16)</t>
        </is>
      </c>
      <c r="J1052" s="65" t="inlineStr">
        <is>
          <t xml:space="preserve">1 </t>
        </is>
      </c>
      <c r="K1052" s="65" t="inlineStr">
        <is>
          <t xml:space="preserve">0 </t>
        </is>
      </c>
      <c r="L1052" s="65" t="inlineStr">
        <is>
          <t xml:space="preserve">0  ... 65535 </t>
        </is>
      </c>
      <c r="M1052" s="66" t="n"/>
      <c r="N1052" s="68" t="n"/>
    </row>
    <row customFormat="1" r="1053" s="60">
      <c r="A1053" s="64" t="inlineStr">
        <is>
          <t>OMAD</t>
        </is>
      </c>
      <c r="B1053" s="65" t="inlineStr">
        <is>
          <t>Scan input 13 address</t>
        </is>
      </c>
      <c r="C1053" s="65" t="inlineStr">
        <is>
          <t>16#3C35 = 15413</t>
        </is>
      </c>
      <c r="D1053" s="65" t="inlineStr">
        <is>
          <t>16#207C/E</t>
        </is>
      </c>
      <c r="E1053" s="65" t="inlineStr">
        <is>
          <t>16#AE/01/0E = 174/01/14</t>
        </is>
      </c>
      <c r="F1053" s="66" t="n"/>
      <c r="G1053" s="65" t="inlineStr">
        <is>
          <t>Communication parameters</t>
        </is>
      </c>
      <c r="H1053" s="65" t="inlineStr">
        <is>
          <t>R/W</t>
        </is>
      </c>
      <c r="I1053" s="65" t="inlineStr">
        <is>
          <t>UINT (Unsigned16)</t>
        </is>
      </c>
      <c r="J1053" s="65" t="inlineStr">
        <is>
          <t xml:space="preserve">1 </t>
        </is>
      </c>
      <c r="K1053" s="65" t="inlineStr">
        <is>
          <t xml:space="preserve">0 </t>
        </is>
      </c>
      <c r="L1053" s="65" t="inlineStr">
        <is>
          <t xml:space="preserve">0  ... 65535 </t>
        </is>
      </c>
      <c r="M1053" s="66" t="n"/>
      <c r="N1053" s="68" t="n"/>
    </row>
    <row customFormat="1" r="1054" s="60">
      <c r="A1054" s="64" t="inlineStr">
        <is>
          <t>OMAE</t>
        </is>
      </c>
      <c r="B1054" s="65" t="inlineStr">
        <is>
          <t>Scan input 14 address</t>
        </is>
      </c>
      <c r="C1054" s="65" t="inlineStr">
        <is>
          <t>16#3C36 = 15414</t>
        </is>
      </c>
      <c r="D1054" s="65" t="inlineStr">
        <is>
          <t>16#207C/F</t>
        </is>
      </c>
      <c r="E1054" s="65" t="inlineStr">
        <is>
          <t>16#AE/01/0F = 174/01/15</t>
        </is>
      </c>
      <c r="F1054" s="66" t="n"/>
      <c r="G1054" s="65" t="inlineStr">
        <is>
          <t>Communication parameters</t>
        </is>
      </c>
      <c r="H1054" s="65" t="inlineStr">
        <is>
          <t>R/W</t>
        </is>
      </c>
      <c r="I1054" s="65" t="inlineStr">
        <is>
          <t>UINT (Unsigned16)</t>
        </is>
      </c>
      <c r="J1054" s="65" t="inlineStr">
        <is>
          <t xml:space="preserve">1 </t>
        </is>
      </c>
      <c r="K1054" s="65" t="inlineStr">
        <is>
          <t xml:space="preserve">0 </t>
        </is>
      </c>
      <c r="L1054" s="65" t="inlineStr">
        <is>
          <t xml:space="preserve">0  ... 65535 </t>
        </is>
      </c>
      <c r="M1054" s="66" t="n"/>
      <c r="N1054" s="68" t="n"/>
    </row>
    <row customFormat="1" r="1055" s="60">
      <c r="A1055" s="64" t="inlineStr">
        <is>
          <t>OMAF</t>
        </is>
      </c>
      <c r="B1055" s="65" t="inlineStr">
        <is>
          <t>Scan input 15 address</t>
        </is>
      </c>
      <c r="C1055" s="65" t="inlineStr">
        <is>
          <t>16#3C37 = 15415</t>
        </is>
      </c>
      <c r="D1055" s="65" t="inlineStr">
        <is>
          <t>16#207C/10</t>
        </is>
      </c>
      <c r="E1055" s="65" t="inlineStr">
        <is>
          <t>16#AE/01/10 = 174/01/16</t>
        </is>
      </c>
      <c r="F1055" s="66" t="n"/>
      <c r="G1055" s="65" t="inlineStr">
        <is>
          <t>Communication parameters</t>
        </is>
      </c>
      <c r="H1055" s="65" t="inlineStr">
        <is>
          <t>R/W</t>
        </is>
      </c>
      <c r="I1055" s="65" t="inlineStr">
        <is>
          <t>UINT (Unsigned16)</t>
        </is>
      </c>
      <c r="J1055" s="65" t="inlineStr">
        <is>
          <t xml:space="preserve">1 </t>
        </is>
      </c>
      <c r="K1055" s="65" t="inlineStr">
        <is>
          <t xml:space="preserve">0 </t>
        </is>
      </c>
      <c r="L1055" s="65" t="inlineStr">
        <is>
          <t xml:space="preserve">0  ... 65535 </t>
        </is>
      </c>
      <c r="M1055" s="66" t="n"/>
      <c r="N1055" s="68" t="n"/>
    </row>
    <row customFormat="1" r="1056" s="60">
      <c r="A1056" s="64" t="inlineStr">
        <is>
          <t>OMAG</t>
        </is>
      </c>
      <c r="B1056" s="65" t="inlineStr">
        <is>
          <t>Scan input 16 address</t>
        </is>
      </c>
      <c r="C1056" s="65" t="inlineStr">
        <is>
          <t>16#3C38 = 15416</t>
        </is>
      </c>
      <c r="D1056" s="65" t="inlineStr">
        <is>
          <t>16#207C/11</t>
        </is>
      </c>
      <c r="E1056" s="65" t="inlineStr">
        <is>
          <t>16#AE/01/11 = 174/01/17</t>
        </is>
      </c>
      <c r="F1056" s="66" t="n"/>
      <c r="G1056" s="65" t="inlineStr">
        <is>
          <t>Communication parameters</t>
        </is>
      </c>
      <c r="H1056" s="65" t="inlineStr">
        <is>
          <t>R/W</t>
        </is>
      </c>
      <c r="I1056" s="65" t="inlineStr">
        <is>
          <t>UINT (Unsigned16)</t>
        </is>
      </c>
      <c r="J1056" s="65" t="inlineStr">
        <is>
          <t xml:space="preserve">1 </t>
        </is>
      </c>
      <c r="K1056" s="65" t="inlineStr">
        <is>
          <t xml:space="preserve">0 </t>
        </is>
      </c>
      <c r="L1056" s="65" t="inlineStr">
        <is>
          <t xml:space="preserve">0  ... 65535 </t>
        </is>
      </c>
      <c r="M1056" s="66" t="n"/>
      <c r="N1056" s="68" t="n"/>
    </row>
    <row customFormat="1" r="1057" s="60">
      <c r="A1057" s="64" t="inlineStr">
        <is>
          <t>OP0</t>
        </is>
      </c>
      <c r="B1057" s="65" t="inlineStr">
        <is>
          <t>Electrical energy produced by the motor (Wh)</t>
        </is>
      </c>
      <c r="C1057" s="65" t="inlineStr">
        <is>
          <t>16#2973 = 10611</t>
        </is>
      </c>
      <c r="D1057" s="65" t="inlineStr">
        <is>
          <t>16#204C/C</t>
        </is>
      </c>
      <c r="E1057" s="65" t="inlineStr">
        <is>
          <t>16#96/01/0C = 150/01/12</t>
        </is>
      </c>
      <c r="F1057" s="66" t="n"/>
      <c r="G1057" s="65" t="inlineStr">
        <is>
          <t>Actual values parameters</t>
        </is>
      </c>
      <c r="H1057" s="65" t="inlineStr">
        <is>
          <t>R/WS</t>
        </is>
      </c>
      <c r="I1057" s="65" t="inlineStr">
        <is>
          <t>UINT (Unsigned16)</t>
        </is>
      </c>
      <c r="J1057" s="65" t="inlineStr">
        <is>
          <t>1 Wh</t>
        </is>
      </c>
      <c r="K1057" s="66" t="n"/>
      <c r="L1057" s="65" t="inlineStr">
        <is>
          <t>0 Wh ... 999 Wh</t>
        </is>
      </c>
      <c r="M1057" s="66" t="n"/>
      <c r="N1057" s="68" t="n"/>
    </row>
    <row customFormat="1" r="1058" s="60">
      <c r="A1058" s="64" t="inlineStr">
        <is>
          <t>OP1</t>
        </is>
      </c>
      <c r="B1058" s="65" t="inlineStr">
        <is>
          <t>Electrical energy produced by the motor (KWh)</t>
        </is>
      </c>
      <c r="C1058" s="65" t="inlineStr">
        <is>
          <t>16#2974 = 10612</t>
        </is>
      </c>
      <c r="D1058" s="65" t="inlineStr">
        <is>
          <t>16#204C/D</t>
        </is>
      </c>
      <c r="E1058" s="65" t="inlineStr">
        <is>
          <t>16#96/01/0D = 150/01/13</t>
        </is>
      </c>
      <c r="F1058" s="66" t="n"/>
      <c r="G1058" s="65" t="inlineStr">
        <is>
          <t>Actual values parameters</t>
        </is>
      </c>
      <c r="H1058" s="65" t="inlineStr">
        <is>
          <t>R/WS</t>
        </is>
      </c>
      <c r="I1058" s="65" t="inlineStr">
        <is>
          <t>UINT (Unsigned16)</t>
        </is>
      </c>
      <c r="J1058" s="65" t="inlineStr">
        <is>
          <t>1 kWh</t>
        </is>
      </c>
      <c r="K1058" s="66" t="n"/>
      <c r="L1058" s="65" t="inlineStr">
        <is>
          <t>0 kWh ... 999 kWh</t>
        </is>
      </c>
      <c r="M1058" s="66" t="n"/>
      <c r="N1058" s="68" t="n"/>
    </row>
    <row customFormat="1" r="1059" s="60">
      <c r="A1059" s="64" t="inlineStr">
        <is>
          <t>OP2</t>
        </is>
      </c>
      <c r="B1059" s="65" t="inlineStr">
        <is>
          <t>Electrical energy produced by the motor (MWh)</t>
        </is>
      </c>
      <c r="C1059" s="65" t="inlineStr">
        <is>
          <t>16#2975 = 10613</t>
        </is>
      </c>
      <c r="D1059" s="65" t="inlineStr">
        <is>
          <t>16#204C/E</t>
        </is>
      </c>
      <c r="E1059" s="65" t="inlineStr">
        <is>
          <t>16#96/01/0E = 150/01/14</t>
        </is>
      </c>
      <c r="F1059" s="66" t="n"/>
      <c r="G1059" s="65" t="inlineStr">
        <is>
          <t>Actual values parameters</t>
        </is>
      </c>
      <c r="H1059" s="65" t="inlineStr">
        <is>
          <t>R/WS</t>
        </is>
      </c>
      <c r="I1059" s="65" t="inlineStr">
        <is>
          <t>UINT (Unsigned16)</t>
        </is>
      </c>
      <c r="J1059" s="65" t="inlineStr">
        <is>
          <t>1 MWh</t>
        </is>
      </c>
      <c r="K1059" s="66" t="n"/>
      <c r="L1059" s="65" t="inlineStr">
        <is>
          <t>0 MWh ... 999 MWh</t>
        </is>
      </c>
      <c r="M1059" s="66" t="n"/>
      <c r="N1059" s="68" t="n"/>
    </row>
    <row customFormat="1" r="1060" s="60">
      <c r="A1060" s="64" t="inlineStr">
        <is>
          <t>OP3</t>
        </is>
      </c>
      <c r="B1060" s="65" t="inlineStr">
        <is>
          <t>Electrical energy produced by the motor (GWh)</t>
        </is>
      </c>
      <c r="C1060" s="65" t="inlineStr">
        <is>
          <t>16#2976 = 10614</t>
        </is>
      </c>
      <c r="D1060" s="65" t="inlineStr">
        <is>
          <t>16#204C/F</t>
        </is>
      </c>
      <c r="E1060" s="65" t="inlineStr">
        <is>
          <t>16#96/01/0F = 150/01/15</t>
        </is>
      </c>
      <c r="F1060" s="66" t="n"/>
      <c r="G1060" s="65" t="inlineStr">
        <is>
          <t>Actual values parameters</t>
        </is>
      </c>
      <c r="H1060" s="65" t="inlineStr">
        <is>
          <t>R/WS</t>
        </is>
      </c>
      <c r="I1060" s="65" t="inlineStr">
        <is>
          <t>UINT (Unsigned16)</t>
        </is>
      </c>
      <c r="J1060" s="65" t="inlineStr">
        <is>
          <t>1 GWh</t>
        </is>
      </c>
      <c r="K1060" s="66" t="n"/>
      <c r="L1060" s="65" t="inlineStr">
        <is>
          <t>0 GWh ... 999 GWh</t>
        </is>
      </c>
      <c r="M1060" s="66" t="n"/>
      <c r="N1060" s="68" t="n"/>
    </row>
    <row customFormat="1" r="1061" s="60">
      <c r="A1061" s="64" t="inlineStr">
        <is>
          <t>OP4</t>
        </is>
      </c>
      <c r="B1061" s="65" t="inlineStr">
        <is>
          <t>Electrical energy produced by the motor (TWh)</t>
        </is>
      </c>
      <c r="C1061" s="65" t="inlineStr">
        <is>
          <t>16#2977 = 10615</t>
        </is>
      </c>
      <c r="D1061" s="65" t="inlineStr">
        <is>
          <t>16#204C/10</t>
        </is>
      </c>
      <c r="E1061" s="65" t="inlineStr">
        <is>
          <t>16#96/01/10 = 150/01/16</t>
        </is>
      </c>
      <c r="F1061" s="66" t="n"/>
      <c r="G1061" s="65" t="inlineStr">
        <is>
          <t>Actual values parameters</t>
        </is>
      </c>
      <c r="H1061" s="65" t="inlineStr">
        <is>
          <t>R/WS</t>
        </is>
      </c>
      <c r="I1061" s="65" t="inlineStr">
        <is>
          <t>UINT (Unsigned16)</t>
        </is>
      </c>
      <c r="J1061" s="65" t="inlineStr">
        <is>
          <t>1 TWh</t>
        </is>
      </c>
      <c r="K1061" s="66" t="n"/>
      <c r="L1061" s="65" t="inlineStr">
        <is>
          <t>0 TWh ... 999 TWh</t>
        </is>
      </c>
      <c r="M1061" s="66" t="n"/>
      <c r="N1061" s="68" t="n"/>
    </row>
    <row customFormat="1" r="1062" s="60">
      <c r="A1062" s="64" t="inlineStr">
        <is>
          <t>OPRW</t>
        </is>
      </c>
      <c r="B1062" s="65" t="inlineStr">
        <is>
          <t>Motor mechanical power estimation</t>
        </is>
      </c>
      <c r="C1062" s="65" t="inlineStr">
        <is>
          <t>16#0CDC = 3292</t>
        </is>
      </c>
      <c r="D1062" s="65" t="inlineStr">
        <is>
          <t>16#2002/5D</t>
        </is>
      </c>
      <c r="E1062" s="65" t="inlineStr">
        <is>
          <t>16#71/01/5D = 113/01/93</t>
        </is>
      </c>
      <c r="F1062" s="66" t="n"/>
      <c r="G1062" s="65" t="inlineStr">
        <is>
          <t>Actual values parameters</t>
        </is>
      </c>
      <c r="H1062" s="65" t="inlineStr">
        <is>
          <t>R</t>
        </is>
      </c>
      <c r="I1062" s="65" t="inlineStr">
        <is>
          <t>INT (Signed16)</t>
        </is>
      </c>
      <c r="J1062" s="65" t="inlineStr">
        <is>
          <t>Refer to programming manual</t>
        </is>
      </c>
      <c r="K1062" s="66" t="n"/>
      <c r="L1062" s="65" t="inlineStr">
        <is>
          <t>-32767 ... 32767</t>
        </is>
      </c>
      <c r="M1062" s="65" t="inlineStr">
        <is>
          <t>[Power Estim Value] (OPRW)</t>
        </is>
      </c>
      <c r="N1062" s="69" t="inlineStr">
        <is>
          <t>[Mechanical Energy] (MEC)
[Dry run Monit] (DYR)</t>
        </is>
      </c>
    </row>
    <row customFormat="1" r="1063" s="60">
      <c r="A1063" s="64" t="inlineStr">
        <is>
          <t>OTP9</t>
        </is>
      </c>
      <c r="B1063" s="65" t="inlineStr">
        <is>
          <t xml:space="preserve">Motor torque </t>
        </is>
      </c>
      <c r="C1063" s="65" t="inlineStr">
        <is>
          <t>16#1CAB = 7339</t>
        </is>
      </c>
      <c r="D1063" s="65" t="inlineStr">
        <is>
          <t>16#202B/28</t>
        </is>
      </c>
      <c r="E1063" s="65" t="inlineStr">
        <is>
          <t>16#85/01/8C = 133/01/140</t>
        </is>
      </c>
      <c r="F1063" s="66" t="n"/>
      <c r="G1063" s="65" t="inlineStr">
        <is>
          <t>History parameters</t>
        </is>
      </c>
      <c r="H1063" s="65" t="inlineStr">
        <is>
          <t>R</t>
        </is>
      </c>
      <c r="I1063" s="65" t="inlineStr">
        <is>
          <t>INT (Signed16)</t>
        </is>
      </c>
      <c r="J1063" s="65" t="inlineStr">
        <is>
          <t>0.1 %</t>
        </is>
      </c>
      <c r="K1063" s="66" t="n"/>
      <c r="L1063" s="65" t="inlineStr">
        <is>
          <t>-3276.7 % ... 3276.7 %</t>
        </is>
      </c>
      <c r="M1063" s="65" t="inlineStr">
        <is>
          <t>[Motor Torque ] (OTP9)</t>
        </is>
      </c>
      <c r="N1063" s="69" t="inlineStr">
        <is>
          <t>[None] (DP9)</t>
        </is>
      </c>
    </row>
    <row customFormat="1" r="1064" s="60">
      <c r="A1064" s="64" t="inlineStr">
        <is>
          <t>OTPA</t>
        </is>
      </c>
      <c r="B1064" s="65" t="inlineStr">
        <is>
          <t xml:space="preserve">Motor torque </t>
        </is>
      </c>
      <c r="C1064" s="65" t="inlineStr">
        <is>
          <t>16#1E32 = 7730</t>
        </is>
      </c>
      <c r="D1064" s="65" t="inlineStr">
        <is>
          <t>16#202F/1F</t>
        </is>
      </c>
      <c r="E1064" s="65" t="inlineStr">
        <is>
          <t>16#87/01/83 = 135/01/131</t>
        </is>
      </c>
      <c r="F1064" s="66" t="n"/>
      <c r="G1064" s="65" t="inlineStr">
        <is>
          <t>History parameters</t>
        </is>
      </c>
      <c r="H1064" s="65" t="inlineStr">
        <is>
          <t>R</t>
        </is>
      </c>
      <c r="I1064" s="65" t="inlineStr">
        <is>
          <t>INT (Signed16)</t>
        </is>
      </c>
      <c r="J1064" s="65" t="inlineStr">
        <is>
          <t>0.1 %</t>
        </is>
      </c>
      <c r="K1064" s="66" t="n"/>
      <c r="L1064" s="65" t="inlineStr">
        <is>
          <t>-3276.7 % ... 3276.7 %</t>
        </is>
      </c>
      <c r="M1064" s="65" t="inlineStr">
        <is>
          <t>[Motor Torque ] (OTPA)</t>
        </is>
      </c>
      <c r="N1064" s="69" t="inlineStr">
        <is>
          <t>[None] (DPA)</t>
        </is>
      </c>
    </row>
    <row customFormat="1" r="1065" s="60">
      <c r="A1065" s="64" t="inlineStr">
        <is>
          <t>OTPB</t>
        </is>
      </c>
      <c r="B1065" s="65" t="inlineStr">
        <is>
          <t xml:space="preserve">Motor torque </t>
        </is>
      </c>
      <c r="C1065" s="65" t="inlineStr">
        <is>
          <t>16#1E33 = 7731</t>
        </is>
      </c>
      <c r="D1065" s="65" t="inlineStr">
        <is>
          <t>16#202F/20</t>
        </is>
      </c>
      <c r="E1065" s="65" t="inlineStr">
        <is>
          <t>16#87/01/84 = 135/01/132</t>
        </is>
      </c>
      <c r="F1065" s="66" t="n"/>
      <c r="G1065" s="65" t="inlineStr">
        <is>
          <t>History parameters</t>
        </is>
      </c>
      <c r="H1065" s="65" t="inlineStr">
        <is>
          <t>R</t>
        </is>
      </c>
      <c r="I1065" s="65" t="inlineStr">
        <is>
          <t>INT (Signed16)</t>
        </is>
      </c>
      <c r="J1065" s="65" t="inlineStr">
        <is>
          <t>0.1 %</t>
        </is>
      </c>
      <c r="K1065" s="66" t="n"/>
      <c r="L1065" s="65" t="inlineStr">
        <is>
          <t>-3276.7 % ... 3276.7 %</t>
        </is>
      </c>
      <c r="M1065" s="65" t="inlineStr">
        <is>
          <t>[Motor Torque ] (OTPB)</t>
        </is>
      </c>
      <c r="N1065" s="69" t="inlineStr">
        <is>
          <t>[None] (DPB)</t>
        </is>
      </c>
    </row>
    <row customFormat="1" r="1066" s="60">
      <c r="A1066" s="64" t="inlineStr">
        <is>
          <t>OTPC</t>
        </is>
      </c>
      <c r="B1066" s="65" t="inlineStr">
        <is>
          <t xml:space="preserve">Motor torque </t>
        </is>
      </c>
      <c r="C1066" s="65" t="inlineStr">
        <is>
          <t>16#1E34 = 7732</t>
        </is>
      </c>
      <c r="D1066" s="65" t="inlineStr">
        <is>
          <t>16#202F/21</t>
        </is>
      </c>
      <c r="E1066" s="65" t="inlineStr">
        <is>
          <t>16#87/01/85 = 135/01/133</t>
        </is>
      </c>
      <c r="F1066" s="66" t="n"/>
      <c r="G1066" s="65" t="inlineStr">
        <is>
          <t>History parameters</t>
        </is>
      </c>
      <c r="H1066" s="65" t="inlineStr">
        <is>
          <t>R</t>
        </is>
      </c>
      <c r="I1066" s="65" t="inlineStr">
        <is>
          <t>INT (Signed16)</t>
        </is>
      </c>
      <c r="J1066" s="65" t="inlineStr">
        <is>
          <t>0.1 %</t>
        </is>
      </c>
      <c r="K1066" s="66" t="n"/>
      <c r="L1066" s="65" t="inlineStr">
        <is>
          <t>-3276.7 % ... 3276.7 %</t>
        </is>
      </c>
      <c r="M1066" s="65" t="inlineStr">
        <is>
          <t>[Motor Torque ] (OTPC)</t>
        </is>
      </c>
      <c r="N1066" s="69" t="inlineStr">
        <is>
          <t>[None] (DPC)</t>
        </is>
      </c>
    </row>
    <row customFormat="1" r="1067" s="60">
      <c r="A1067" s="64" t="inlineStr">
        <is>
          <t>OTPD</t>
        </is>
      </c>
      <c r="B1067" s="65" t="inlineStr">
        <is>
          <t xml:space="preserve">Motor torque </t>
        </is>
      </c>
      <c r="C1067" s="65" t="inlineStr">
        <is>
          <t>16#1E35 = 7733</t>
        </is>
      </c>
      <c r="D1067" s="65" t="inlineStr">
        <is>
          <t>16#202F/22</t>
        </is>
      </c>
      <c r="E1067" s="65" t="inlineStr">
        <is>
          <t>16#87/01/86 = 135/01/134</t>
        </is>
      </c>
      <c r="F1067" s="66" t="n"/>
      <c r="G1067" s="65" t="inlineStr">
        <is>
          <t>History parameters</t>
        </is>
      </c>
      <c r="H1067" s="65" t="inlineStr">
        <is>
          <t>R</t>
        </is>
      </c>
      <c r="I1067" s="65" t="inlineStr">
        <is>
          <t>INT (Signed16)</t>
        </is>
      </c>
      <c r="J1067" s="65" t="inlineStr">
        <is>
          <t>0.1 %</t>
        </is>
      </c>
      <c r="K1067" s="66" t="n"/>
      <c r="L1067" s="65" t="inlineStr">
        <is>
          <t>-3276.7 % ... 3276.7 %</t>
        </is>
      </c>
      <c r="M1067" s="65" t="inlineStr">
        <is>
          <t>[Motor Torque ] (OTPD)</t>
        </is>
      </c>
      <c r="N1067" s="69" t="inlineStr">
        <is>
          <t>[None] (DPD)</t>
        </is>
      </c>
    </row>
    <row customFormat="1" r="1068" s="60">
      <c r="A1068" s="64" t="inlineStr">
        <is>
          <t>OTPE</t>
        </is>
      </c>
      <c r="B1068" s="65" t="inlineStr">
        <is>
          <t xml:space="preserve">Motor torque </t>
        </is>
      </c>
      <c r="C1068" s="65" t="inlineStr">
        <is>
          <t>16#1E36 = 7734</t>
        </is>
      </c>
      <c r="D1068" s="65" t="inlineStr">
        <is>
          <t>16#202F/23</t>
        </is>
      </c>
      <c r="E1068" s="65" t="inlineStr">
        <is>
          <t>16#87/01/87 = 135/01/135</t>
        </is>
      </c>
      <c r="F1068" s="66" t="n"/>
      <c r="G1068" s="65" t="inlineStr">
        <is>
          <t>History parameters</t>
        </is>
      </c>
      <c r="H1068" s="65" t="inlineStr">
        <is>
          <t>R</t>
        </is>
      </c>
      <c r="I1068" s="65" t="inlineStr">
        <is>
          <t>INT (Signed16)</t>
        </is>
      </c>
      <c r="J1068" s="65" t="inlineStr">
        <is>
          <t>0.1 %</t>
        </is>
      </c>
      <c r="K1068" s="66" t="n"/>
      <c r="L1068" s="65" t="inlineStr">
        <is>
          <t>-3276.7 % ... 3276.7 %</t>
        </is>
      </c>
      <c r="M1068" s="65" t="inlineStr">
        <is>
          <t>[Motor Torque ] (OTPE)</t>
        </is>
      </c>
      <c r="N1068" s="69" t="inlineStr">
        <is>
          <t>[None] (DPE)</t>
        </is>
      </c>
    </row>
    <row customFormat="1" r="1069" s="60">
      <c r="A1069" s="64" t="inlineStr">
        <is>
          <t>OTPF</t>
        </is>
      </c>
      <c r="B1069" s="65" t="inlineStr">
        <is>
          <t xml:space="preserve">Motor torque </t>
        </is>
      </c>
      <c r="C1069" s="65" t="inlineStr">
        <is>
          <t>16#1E37 = 7735</t>
        </is>
      </c>
      <c r="D1069" s="65" t="inlineStr">
        <is>
          <t>16#202F/24</t>
        </is>
      </c>
      <c r="E1069" s="65" t="inlineStr">
        <is>
          <t>16#87/01/88 = 135/01/136</t>
        </is>
      </c>
      <c r="F1069" s="66" t="n"/>
      <c r="G1069" s="65" t="inlineStr">
        <is>
          <t>History parameters</t>
        </is>
      </c>
      <c r="H1069" s="65" t="inlineStr">
        <is>
          <t>R</t>
        </is>
      </c>
      <c r="I1069" s="65" t="inlineStr">
        <is>
          <t>INT (Signed16)</t>
        </is>
      </c>
      <c r="J1069" s="65" t="inlineStr">
        <is>
          <t>0.1 %</t>
        </is>
      </c>
      <c r="K1069" s="66" t="n"/>
      <c r="L1069" s="65" t="inlineStr">
        <is>
          <t>-3276.7 % ... 3276.7 %</t>
        </is>
      </c>
      <c r="M1069" s="65" t="inlineStr">
        <is>
          <t>[Motor Torque ] (OTPF)</t>
        </is>
      </c>
      <c r="N1069" s="69" t="inlineStr">
        <is>
          <t>[None] (DPF)</t>
        </is>
      </c>
    </row>
    <row customFormat="1" r="1070" s="60">
      <c r="A1070" s="64" t="inlineStr">
        <is>
          <t>PCA</t>
        </is>
      </c>
      <c r="B1070" s="65" t="inlineStr">
        <is>
          <t>Pump Curve Activation</t>
        </is>
      </c>
      <c r="C1070" s="65" t="inlineStr">
        <is>
          <t>16#3D9B = 15771</t>
        </is>
      </c>
      <c r="D1070" s="65" t="inlineStr">
        <is>
          <t>16#207F/48</t>
        </is>
      </c>
      <c r="E1070" s="65" t="inlineStr">
        <is>
          <t>16#AF/01/AC = 175/01/172</t>
        </is>
      </c>
      <c r="F1070" s="67" t="inlineStr">
        <is>
          <t>N_Y</t>
        </is>
      </c>
      <c r="G1070" s="65" t="inlineStr">
        <is>
          <t>Configuration and settings</t>
        </is>
      </c>
      <c r="H1070" s="65" t="inlineStr">
        <is>
          <t>R/WS</t>
        </is>
      </c>
      <c r="I1070" s="65" t="inlineStr">
        <is>
          <t>WORD (Enumeration)</t>
        </is>
      </c>
      <c r="J1070" s="65" t="inlineStr">
        <is>
          <t>-</t>
        </is>
      </c>
      <c r="K1070" s="65" t="inlineStr">
        <is>
          <t>[No] NO</t>
        </is>
      </c>
      <c r="L1070" s="66" t="n"/>
      <c r="M1070" s="65" t="inlineStr">
        <is>
          <t>[Pump Curve Activate] (PCA)</t>
        </is>
      </c>
      <c r="N1070" s="69" t="inlineStr">
        <is>
          <t>[Pump characteristics] (PCR)</t>
        </is>
      </c>
    </row>
    <row customFormat="1" r="1071" s="60">
      <c r="A1071" s="64" t="inlineStr">
        <is>
          <t>PCAH</t>
        </is>
      </c>
      <c r="B1071" s="65" t="inlineStr">
        <is>
          <t>Over-consumption threshold</t>
        </is>
      </c>
      <c r="C1071" s="65" t="inlineStr">
        <is>
          <t>16#2A62 = 10850</t>
        </is>
      </c>
      <c r="D1071" s="65" t="inlineStr">
        <is>
          <t>16#204E/33</t>
        </is>
      </c>
      <c r="E1071" s="65" t="inlineStr">
        <is>
          <t>16#97/01/33 = 151/01/51</t>
        </is>
      </c>
      <c r="F1071" s="66" t="n"/>
      <c r="G1071" s="65" t="inlineStr">
        <is>
          <t>Configuration and settings</t>
        </is>
      </c>
      <c r="H1071" s="65" t="inlineStr">
        <is>
          <t>R/WS</t>
        </is>
      </c>
      <c r="I1071" s="65" t="inlineStr">
        <is>
          <t>UINT (Unsigned16)</t>
        </is>
      </c>
      <c r="J1071" s="65" t="inlineStr">
        <is>
          <t>0.1 %</t>
        </is>
      </c>
      <c r="K1071" s="65" t="inlineStr">
        <is>
          <t>0.0 %</t>
        </is>
      </c>
      <c r="L1071" s="65" t="inlineStr">
        <is>
          <t>0.0 % ... 200.0 %</t>
        </is>
      </c>
      <c r="M1071" s="65" t="inlineStr">
        <is>
          <t>[Over-Consumption Thd] (PCAH)</t>
        </is>
      </c>
      <c r="N1071" s="69" t="inlineStr">
        <is>
          <t>[Elec Ener Output Counter] (ELO)</t>
        </is>
      </c>
    </row>
    <row customFormat="1" r="1072" s="60">
      <c r="A1072" s="64" t="inlineStr">
        <is>
          <t>PCAL</t>
        </is>
      </c>
      <c r="B1072" s="65" t="inlineStr">
        <is>
          <t>Under-consumption threshold</t>
        </is>
      </c>
      <c r="C1072" s="65" t="inlineStr">
        <is>
          <t>16#2A63 = 10851</t>
        </is>
      </c>
      <c r="D1072" s="65" t="inlineStr">
        <is>
          <t>16#204E/34</t>
        </is>
      </c>
      <c r="E1072" s="65" t="inlineStr">
        <is>
          <t>16#97/01/34 = 151/01/52</t>
        </is>
      </c>
      <c r="F1072" s="66" t="n"/>
      <c r="G1072" s="65" t="inlineStr">
        <is>
          <t>Configuration and settings</t>
        </is>
      </c>
      <c r="H1072" s="65" t="inlineStr">
        <is>
          <t>R/WS</t>
        </is>
      </c>
      <c r="I1072" s="65" t="inlineStr">
        <is>
          <t>UINT (Unsigned16)</t>
        </is>
      </c>
      <c r="J1072" s="65" t="inlineStr">
        <is>
          <t>0.1 %</t>
        </is>
      </c>
      <c r="K1072" s="65" t="inlineStr">
        <is>
          <t>0.0 %</t>
        </is>
      </c>
      <c r="L1072" s="65" t="inlineStr">
        <is>
          <t>0.0 % ... 100.0 %</t>
        </is>
      </c>
      <c r="M1072" s="65" t="inlineStr">
        <is>
          <t>[Under-Consumption Thd] (PCAL)</t>
        </is>
      </c>
      <c r="N1072" s="69" t="inlineStr">
        <is>
          <t>[Elec Ener Output Counter] (ELO)</t>
        </is>
      </c>
    </row>
    <row customFormat="1" r="1073" s="60">
      <c r="A1073" s="64" t="inlineStr">
        <is>
          <t>PCAT</t>
        </is>
      </c>
      <c r="B1073" s="65" t="inlineStr">
        <is>
          <t>Over/Under-consumption time delay</t>
        </is>
      </c>
      <c r="C1073" s="65" t="inlineStr">
        <is>
          <t>16#2A64 = 10852</t>
        </is>
      </c>
      <c r="D1073" s="65" t="inlineStr">
        <is>
          <t>16#204E/35</t>
        </is>
      </c>
      <c r="E1073" s="65" t="inlineStr">
        <is>
          <t>16#97/01/35 = 151/01/53</t>
        </is>
      </c>
      <c r="F1073" s="66" t="n"/>
      <c r="G1073" s="65" t="inlineStr">
        <is>
          <t>Configuration and settings</t>
        </is>
      </c>
      <c r="H1073" s="65" t="inlineStr">
        <is>
          <t>R/WS</t>
        </is>
      </c>
      <c r="I1073" s="65" t="inlineStr">
        <is>
          <t>UINT (Unsigned16)</t>
        </is>
      </c>
      <c r="J1073" s="65" t="inlineStr">
        <is>
          <t>1 min</t>
        </is>
      </c>
      <c r="K1073" s="65" t="inlineStr">
        <is>
          <t>1 min</t>
        </is>
      </c>
      <c r="L1073" s="65" t="inlineStr">
        <is>
          <t>0 min ... 60 min</t>
        </is>
      </c>
      <c r="M1073" s="65" t="inlineStr">
        <is>
          <t>[Over/Under-Cons Delay] (PCAT)</t>
        </is>
      </c>
      <c r="N1073" s="69" t="inlineStr">
        <is>
          <t>[Elec Ener Output Counter] (ELO)</t>
        </is>
      </c>
    </row>
    <row customFormat="1" r="1074" s="60">
      <c r="A1074" s="64" t="inlineStr">
        <is>
          <t>PCBH</t>
        </is>
      </c>
      <c r="B1074" s="65" t="inlineStr">
        <is>
          <t>BEP Head</t>
        </is>
      </c>
      <c r="C1074" s="65" t="inlineStr">
        <is>
          <t>16#3D97 = 15767</t>
        </is>
      </c>
      <c r="D1074" s="65" t="inlineStr">
        <is>
          <t>16#207F/44</t>
        </is>
      </c>
      <c r="E1074" s="65" t="inlineStr">
        <is>
          <t>16#AF/01/A8 = 175/01/168</t>
        </is>
      </c>
      <c r="F1074" s="66" t="n"/>
      <c r="G1074" s="65" t="inlineStr">
        <is>
          <t>Configuration and settings</t>
        </is>
      </c>
      <c r="H1074" s="65" t="inlineStr">
        <is>
          <t>R/WS</t>
        </is>
      </c>
      <c r="I1074" s="65" t="inlineStr">
        <is>
          <t>INT (Signed16)</t>
        </is>
      </c>
      <c r="J1074" s="65" t="inlineStr">
        <is>
          <t>Refer to programming manual</t>
        </is>
      </c>
      <c r="K1074" s="65" t="inlineStr">
        <is>
          <t>0</t>
        </is>
      </c>
      <c r="L1074" s="65" t="inlineStr">
        <is>
          <t>0 ... 32767</t>
        </is>
      </c>
      <c r="M1074" s="65" t="inlineStr">
        <is>
          <t>[Head BEP] (PCBH)</t>
        </is>
      </c>
      <c r="N1074" s="69" t="inlineStr">
        <is>
          <t>[Pump characteristics] (PCR)</t>
        </is>
      </c>
    </row>
    <row customFormat="1" r="1075" s="60">
      <c r="A1075" s="64" t="inlineStr">
        <is>
          <t>PCBP</t>
        </is>
      </c>
      <c r="B1075" s="65" t="inlineStr">
        <is>
          <t>BEP Power</t>
        </is>
      </c>
      <c r="C1075" s="65" t="inlineStr">
        <is>
          <t>16#3D99 = 15769</t>
        </is>
      </c>
      <c r="D1075" s="65" t="inlineStr">
        <is>
          <t>16#207F/46</t>
        </is>
      </c>
      <c r="E1075" s="65" t="inlineStr">
        <is>
          <t>16#AF/01/AA = 175/01/170</t>
        </is>
      </c>
      <c r="F1075" s="66" t="n"/>
      <c r="G1075" s="65" t="inlineStr">
        <is>
          <t>Configuration and settings</t>
        </is>
      </c>
      <c r="H1075" s="65" t="inlineStr">
        <is>
          <t>R/WS</t>
        </is>
      </c>
      <c r="I1075" s="65" t="inlineStr">
        <is>
          <t>INT (Signed16)</t>
        </is>
      </c>
      <c r="J1075" s="65" t="inlineStr">
        <is>
          <t>Refer to programming manual</t>
        </is>
      </c>
      <c r="K1075" s="65" t="inlineStr">
        <is>
          <t>0</t>
        </is>
      </c>
      <c r="L1075" s="65" t="inlineStr">
        <is>
          <t>0 ... 32767</t>
        </is>
      </c>
      <c r="M1075" s="65" t="inlineStr">
        <is>
          <t>[Power BEP] (PCBP)</t>
        </is>
      </c>
      <c r="N1075" s="69" t="inlineStr">
        <is>
          <t>[Pump characteristics] (PCR)</t>
        </is>
      </c>
    </row>
    <row customFormat="1" r="1076" s="60">
      <c r="A1076" s="64" t="inlineStr">
        <is>
          <t>PCBQ</t>
        </is>
      </c>
      <c r="B1076" s="65" t="inlineStr">
        <is>
          <t>Flow at BEP</t>
        </is>
      </c>
      <c r="C1076" s="65" t="inlineStr">
        <is>
          <t>16#3D98 = 15768</t>
        </is>
      </c>
      <c r="D1076" s="65" t="inlineStr">
        <is>
          <t>16#207F/45</t>
        </is>
      </c>
      <c r="E1076" s="65" t="inlineStr">
        <is>
          <t>16#AF/01/A9 = 175/01/169</t>
        </is>
      </c>
      <c r="F1076" s="66" t="n"/>
      <c r="G1076" s="65" t="inlineStr">
        <is>
          <t>Configuration and settings</t>
        </is>
      </c>
      <c r="H1076" s="65" t="inlineStr">
        <is>
          <t>R/WS</t>
        </is>
      </c>
      <c r="I1076" s="65" t="inlineStr">
        <is>
          <t>INT (Signed16)</t>
        </is>
      </c>
      <c r="J1076" s="65" t="inlineStr">
        <is>
          <t>Refer to programming manual</t>
        </is>
      </c>
      <c r="K1076" s="65" t="inlineStr">
        <is>
          <t>0</t>
        </is>
      </c>
      <c r="L1076" s="65" t="inlineStr">
        <is>
          <t>0 ... 32767</t>
        </is>
      </c>
      <c r="M1076" s="65" t="inlineStr">
        <is>
          <t>[Flow at BEP] (PCBQ)</t>
        </is>
      </c>
      <c r="N1076" s="69" t="inlineStr">
        <is>
          <t>[Pump characteristics] (PCR)</t>
        </is>
      </c>
    </row>
    <row customFormat="1" r="1077" s="60">
      <c r="A1077" s="64" t="inlineStr">
        <is>
          <t>PCH1</t>
        </is>
      </c>
      <c r="B1077" s="65" t="inlineStr">
        <is>
          <t>Head entered at y (for HQ curve)</t>
        </is>
      </c>
      <c r="C1077" s="65" t="inlineStr">
        <is>
          <t>16#3D8D = 15757</t>
        </is>
      </c>
      <c r="D1077" s="65" t="inlineStr">
        <is>
          <t>16#207F/3A</t>
        </is>
      </c>
      <c r="E1077" s="65" t="inlineStr">
        <is>
          <t>16#AF/01/9E = 175/01/158</t>
        </is>
      </c>
      <c r="F1077" s="66" t="n"/>
      <c r="G1077" s="65" t="inlineStr">
        <is>
          <t>Configuration and settings</t>
        </is>
      </c>
      <c r="H1077" s="65" t="inlineStr">
        <is>
          <t>R/WS</t>
        </is>
      </c>
      <c r="I1077" s="65" t="inlineStr">
        <is>
          <t>INT (Signed16)</t>
        </is>
      </c>
      <c r="J1077" s="65" t="inlineStr">
        <is>
          <t>Refer to programming manual</t>
        </is>
      </c>
      <c r="K1077" s="65" t="inlineStr">
        <is>
          <t>0</t>
        </is>
      </c>
      <c r="L1077" s="65" t="inlineStr">
        <is>
          <t>0 ... 32767</t>
        </is>
      </c>
      <c r="M1077" s="65" t="inlineStr">
        <is>
          <t>[Head 1] (PCH1)</t>
        </is>
      </c>
      <c r="N1077" s="69" t="inlineStr">
        <is>
          <t>[Pump characteristics] (PCR)</t>
        </is>
      </c>
    </row>
    <row customFormat="1" r="1078" s="60">
      <c r="A1078" s="64" t="inlineStr">
        <is>
          <t>PCH2</t>
        </is>
      </c>
      <c r="B1078" s="65" t="inlineStr">
        <is>
          <t>Head entered at y (for HQ curve)</t>
        </is>
      </c>
      <c r="C1078" s="65" t="inlineStr">
        <is>
          <t>16#3D8E = 15758</t>
        </is>
      </c>
      <c r="D1078" s="65" t="inlineStr">
        <is>
          <t>16#207F/3B</t>
        </is>
      </c>
      <c r="E1078" s="65" t="inlineStr">
        <is>
          <t>16#AF/01/9F = 175/01/159</t>
        </is>
      </c>
      <c r="F1078" s="66" t="n"/>
      <c r="G1078" s="65" t="inlineStr">
        <is>
          <t>Configuration and settings</t>
        </is>
      </c>
      <c r="H1078" s="65" t="inlineStr">
        <is>
          <t>R/WS</t>
        </is>
      </c>
      <c r="I1078" s="65" t="inlineStr">
        <is>
          <t>INT (Signed16)</t>
        </is>
      </c>
      <c r="J1078" s="65" t="inlineStr">
        <is>
          <t>Refer to programming manual</t>
        </is>
      </c>
      <c r="K1078" s="65" t="inlineStr">
        <is>
          <t>0</t>
        </is>
      </c>
      <c r="L1078" s="65" t="inlineStr">
        <is>
          <t>0 ... 32767</t>
        </is>
      </c>
      <c r="M1078" s="65" t="inlineStr">
        <is>
          <t>[Head 2] (PCH2)</t>
        </is>
      </c>
      <c r="N1078" s="69" t="inlineStr">
        <is>
          <t>[Pump characteristics] (PCR)</t>
        </is>
      </c>
    </row>
    <row customFormat="1" r="1079" s="60">
      <c r="A1079" s="64" t="inlineStr">
        <is>
          <t>PCH3</t>
        </is>
      </c>
      <c r="B1079" s="65" t="inlineStr">
        <is>
          <t>Head entered at y (for HQ curve)</t>
        </is>
      </c>
      <c r="C1079" s="65" t="inlineStr">
        <is>
          <t>16#3D8F = 15759</t>
        </is>
      </c>
      <c r="D1079" s="65" t="inlineStr">
        <is>
          <t>16#207F/3C</t>
        </is>
      </c>
      <c r="E1079" s="65" t="inlineStr">
        <is>
          <t>16#AF/01/A0 = 175/01/160</t>
        </is>
      </c>
      <c r="F1079" s="66" t="n"/>
      <c r="G1079" s="65" t="inlineStr">
        <is>
          <t>Configuration and settings</t>
        </is>
      </c>
      <c r="H1079" s="65" t="inlineStr">
        <is>
          <t>R/WS</t>
        </is>
      </c>
      <c r="I1079" s="65" t="inlineStr">
        <is>
          <t>INT (Signed16)</t>
        </is>
      </c>
      <c r="J1079" s="65" t="inlineStr">
        <is>
          <t>Refer to programming manual</t>
        </is>
      </c>
      <c r="K1079" s="65" t="inlineStr">
        <is>
          <t>0</t>
        </is>
      </c>
      <c r="L1079" s="65" t="inlineStr">
        <is>
          <t>0 ... 32767</t>
        </is>
      </c>
      <c r="M1079" s="65" t="inlineStr">
        <is>
          <t>[Head 3] (PCH3)</t>
        </is>
      </c>
      <c r="N1079" s="69" t="inlineStr">
        <is>
          <t>[Pump characteristics] (PCR)</t>
        </is>
      </c>
    </row>
    <row customFormat="1" r="1080" s="60">
      <c r="A1080" s="64" t="inlineStr">
        <is>
          <t>PCH4</t>
        </is>
      </c>
      <c r="B1080" s="65" t="inlineStr">
        <is>
          <t>Head entered at y (for HQ curve)</t>
        </is>
      </c>
      <c r="C1080" s="65" t="inlineStr">
        <is>
          <t>16#3D90 = 15760</t>
        </is>
      </c>
      <c r="D1080" s="65" t="inlineStr">
        <is>
          <t>16#207F/3D</t>
        </is>
      </c>
      <c r="E1080" s="65" t="inlineStr">
        <is>
          <t>16#AF/01/A1 = 175/01/161</t>
        </is>
      </c>
      <c r="F1080" s="66" t="n"/>
      <c r="G1080" s="65" t="inlineStr">
        <is>
          <t>Configuration and settings</t>
        </is>
      </c>
      <c r="H1080" s="65" t="inlineStr">
        <is>
          <t>R/WS</t>
        </is>
      </c>
      <c r="I1080" s="65" t="inlineStr">
        <is>
          <t>INT (Signed16)</t>
        </is>
      </c>
      <c r="J1080" s="65" t="inlineStr">
        <is>
          <t>Refer to programming manual</t>
        </is>
      </c>
      <c r="K1080" s="65" t="inlineStr">
        <is>
          <t>0</t>
        </is>
      </c>
      <c r="L1080" s="65" t="inlineStr">
        <is>
          <t>0 ... 32767</t>
        </is>
      </c>
      <c r="M1080" s="65" t="inlineStr">
        <is>
          <t>[Head 4] (PCH4)</t>
        </is>
      </c>
      <c r="N1080" s="69" t="inlineStr">
        <is>
          <t>[Pump characteristics] (PCR)</t>
        </is>
      </c>
    </row>
    <row customFormat="1" r="1081" s="60">
      <c r="A1081" s="64" t="inlineStr">
        <is>
          <t>PCH5</t>
        </is>
      </c>
      <c r="B1081" s="65" t="inlineStr">
        <is>
          <t>Head entered at y (for HQ curve)</t>
        </is>
      </c>
      <c r="C1081" s="65" t="inlineStr">
        <is>
          <t>16#3D91 = 15761</t>
        </is>
      </c>
      <c r="D1081" s="65" t="inlineStr">
        <is>
          <t>16#207F/3E</t>
        </is>
      </c>
      <c r="E1081" s="65" t="inlineStr">
        <is>
          <t>16#AF/01/A2 = 175/01/162</t>
        </is>
      </c>
      <c r="F1081" s="66" t="n"/>
      <c r="G1081" s="65" t="inlineStr">
        <is>
          <t>Configuration and settings</t>
        </is>
      </c>
      <c r="H1081" s="65" t="inlineStr">
        <is>
          <t>R/WS</t>
        </is>
      </c>
      <c r="I1081" s="65" t="inlineStr">
        <is>
          <t>INT (Signed16)</t>
        </is>
      </c>
      <c r="J1081" s="65" t="inlineStr">
        <is>
          <t>Refer to programming manual</t>
        </is>
      </c>
      <c r="K1081" s="65" t="inlineStr">
        <is>
          <t>0</t>
        </is>
      </c>
      <c r="L1081" s="65" t="inlineStr">
        <is>
          <t>0 ... 32767</t>
        </is>
      </c>
      <c r="M1081" s="65" t="inlineStr">
        <is>
          <t>[Head 5] (PCH5)</t>
        </is>
      </c>
      <c r="N1081" s="69" t="inlineStr">
        <is>
          <t>[Pump characteristics] (PCR)</t>
        </is>
      </c>
    </row>
    <row customFormat="1" r="1082" s="60">
      <c r="A1082" s="64" t="inlineStr">
        <is>
          <t>PCM</t>
        </is>
      </c>
      <c r="B1082" s="65" t="inlineStr">
        <is>
          <t>Select which curve data are managed and will be entered on</t>
        </is>
      </c>
      <c r="C1082" s="65" t="inlineStr">
        <is>
          <t>16#3D9A = 15770</t>
        </is>
      </c>
      <c r="D1082" s="65" t="inlineStr">
        <is>
          <t>16#207F/47</t>
        </is>
      </c>
      <c r="E1082" s="65" t="inlineStr">
        <is>
          <t>16#AF/01/AB = 175/01/171</t>
        </is>
      </c>
      <c r="F1082" s="67" t="inlineStr">
        <is>
          <t>PCM</t>
        </is>
      </c>
      <c r="G1082" s="65" t="inlineStr">
        <is>
          <t>Configuration and settings</t>
        </is>
      </c>
      <c r="H1082" s="65" t="inlineStr">
        <is>
          <t>R/WS</t>
        </is>
      </c>
      <c r="I1082" s="65" t="inlineStr">
        <is>
          <t>WORD (Enumeration)</t>
        </is>
      </c>
      <c r="J1082" s="65" t="inlineStr">
        <is>
          <t>-</t>
        </is>
      </c>
      <c r="K1082" s="65" t="inlineStr">
        <is>
          <t>[Disable pump characteristics] NO</t>
        </is>
      </c>
      <c r="L1082" s="66" t="n"/>
      <c r="M1082" s="65" t="inlineStr">
        <is>
          <t>[Mode] (PCM)</t>
        </is>
      </c>
      <c r="N1082" s="69" t="inlineStr">
        <is>
          <t>[Pump characteristics] (PCR)</t>
        </is>
      </c>
    </row>
    <row customFormat="1" r="1083" s="60">
      <c r="A1083" s="64" t="inlineStr">
        <is>
          <t>PCP1</t>
        </is>
      </c>
      <c r="B1083" s="65" t="inlineStr">
        <is>
          <t>Mechanical power entered at point y</t>
        </is>
      </c>
      <c r="C1083" s="65" t="inlineStr">
        <is>
          <t>16#3D92 = 15762</t>
        </is>
      </c>
      <c r="D1083" s="65" t="inlineStr">
        <is>
          <t>16#207F/3F</t>
        </is>
      </c>
      <c r="E1083" s="65" t="inlineStr">
        <is>
          <t>16#AF/01/A3 = 175/01/163</t>
        </is>
      </c>
      <c r="F1083" s="66" t="n"/>
      <c r="G1083" s="65" t="inlineStr">
        <is>
          <t>Configuration and settings</t>
        </is>
      </c>
      <c r="H1083" s="65" t="inlineStr">
        <is>
          <t>R/WS</t>
        </is>
      </c>
      <c r="I1083" s="65" t="inlineStr">
        <is>
          <t>INT (Signed16)</t>
        </is>
      </c>
      <c r="J1083" s="65" t="inlineStr">
        <is>
          <t>Refer to programming manual</t>
        </is>
      </c>
      <c r="K1083" s="65" t="inlineStr">
        <is>
          <t>0</t>
        </is>
      </c>
      <c r="L1083" s="65" t="inlineStr">
        <is>
          <t>0 ... 32767</t>
        </is>
      </c>
      <c r="M1083" s="65" t="inlineStr">
        <is>
          <t>[Power 1] (PCP1)</t>
        </is>
      </c>
      <c r="N1083" s="69" t="inlineStr">
        <is>
          <t>[Pump characteristics] (PCR)</t>
        </is>
      </c>
    </row>
    <row customFormat="1" r="1084" s="60">
      <c r="A1084" s="64" t="inlineStr">
        <is>
          <t>PCP2</t>
        </is>
      </c>
      <c r="B1084" s="65" t="inlineStr">
        <is>
          <t>Mechanical power entered at point y</t>
        </is>
      </c>
      <c r="C1084" s="65" t="inlineStr">
        <is>
          <t>16#3D93 = 15763</t>
        </is>
      </c>
      <c r="D1084" s="65" t="inlineStr">
        <is>
          <t>16#207F/40</t>
        </is>
      </c>
      <c r="E1084" s="65" t="inlineStr">
        <is>
          <t>16#AF/01/A4 = 175/01/164</t>
        </is>
      </c>
      <c r="F1084" s="66" t="n"/>
      <c r="G1084" s="65" t="inlineStr">
        <is>
          <t>Configuration and settings</t>
        </is>
      </c>
      <c r="H1084" s="65" t="inlineStr">
        <is>
          <t>R/WS</t>
        </is>
      </c>
      <c r="I1084" s="65" t="inlineStr">
        <is>
          <t>INT (Signed16)</t>
        </is>
      </c>
      <c r="J1084" s="65" t="inlineStr">
        <is>
          <t>Refer to programming manual</t>
        </is>
      </c>
      <c r="K1084" s="65" t="inlineStr">
        <is>
          <t>0</t>
        </is>
      </c>
      <c r="L1084" s="65" t="inlineStr">
        <is>
          <t>0 ... 32767</t>
        </is>
      </c>
      <c r="M1084" s="65" t="inlineStr">
        <is>
          <t>[Power 2] (PCP2)</t>
        </is>
      </c>
      <c r="N1084" s="69" t="inlineStr">
        <is>
          <t>[Pump characteristics] (PCR)</t>
        </is>
      </c>
    </row>
    <row customFormat="1" r="1085" s="60">
      <c r="A1085" s="64" t="inlineStr">
        <is>
          <t>PCP3</t>
        </is>
      </c>
      <c r="B1085" s="65" t="inlineStr">
        <is>
          <t>Mechanical power entered at point y</t>
        </is>
      </c>
      <c r="C1085" s="65" t="inlineStr">
        <is>
          <t>16#3D94 = 15764</t>
        </is>
      </c>
      <c r="D1085" s="65" t="inlineStr">
        <is>
          <t>16#207F/41</t>
        </is>
      </c>
      <c r="E1085" s="65" t="inlineStr">
        <is>
          <t>16#AF/01/A5 = 175/01/165</t>
        </is>
      </c>
      <c r="F1085" s="66" t="n"/>
      <c r="G1085" s="65" t="inlineStr">
        <is>
          <t>Configuration and settings</t>
        </is>
      </c>
      <c r="H1085" s="65" t="inlineStr">
        <is>
          <t>R/WS</t>
        </is>
      </c>
      <c r="I1085" s="65" t="inlineStr">
        <is>
          <t>INT (Signed16)</t>
        </is>
      </c>
      <c r="J1085" s="65" t="inlineStr">
        <is>
          <t>Refer to programming manual</t>
        </is>
      </c>
      <c r="K1085" s="65" t="inlineStr">
        <is>
          <t>0</t>
        </is>
      </c>
      <c r="L1085" s="65" t="inlineStr">
        <is>
          <t>0 ... 32767</t>
        </is>
      </c>
      <c r="M1085" s="65" t="inlineStr">
        <is>
          <t>[Power 3] (PCP3)</t>
        </is>
      </c>
      <c r="N1085" s="69" t="inlineStr">
        <is>
          <t>[Pump characteristics] (PCR)</t>
        </is>
      </c>
    </row>
    <row customFormat="1" r="1086" s="60">
      <c r="A1086" s="64" t="inlineStr">
        <is>
          <t>PCP4</t>
        </is>
      </c>
      <c r="B1086" s="65" t="inlineStr">
        <is>
          <t>Mechanical power entered at point y</t>
        </is>
      </c>
      <c r="C1086" s="65" t="inlineStr">
        <is>
          <t>16#3D95 = 15765</t>
        </is>
      </c>
      <c r="D1086" s="65" t="inlineStr">
        <is>
          <t>16#207F/42</t>
        </is>
      </c>
      <c r="E1086" s="65" t="inlineStr">
        <is>
          <t>16#AF/01/A6 = 175/01/166</t>
        </is>
      </c>
      <c r="F1086" s="66" t="n"/>
      <c r="G1086" s="65" t="inlineStr">
        <is>
          <t>Configuration and settings</t>
        </is>
      </c>
      <c r="H1086" s="65" t="inlineStr">
        <is>
          <t>R/WS</t>
        </is>
      </c>
      <c r="I1086" s="65" t="inlineStr">
        <is>
          <t>INT (Signed16)</t>
        </is>
      </c>
      <c r="J1086" s="65" t="inlineStr">
        <is>
          <t>Refer to programming manual</t>
        </is>
      </c>
      <c r="K1086" s="65" t="inlineStr">
        <is>
          <t>0</t>
        </is>
      </c>
      <c r="L1086" s="65" t="inlineStr">
        <is>
          <t>0 ... 32767</t>
        </is>
      </c>
      <c r="M1086" s="65" t="inlineStr">
        <is>
          <t>[Power 4] (PCP4)</t>
        </is>
      </c>
      <c r="N1086" s="69" t="inlineStr">
        <is>
          <t>[Pump characteristics] (PCR)</t>
        </is>
      </c>
    </row>
    <row customFormat="1" r="1087" s="60">
      <c r="A1087" s="64" t="inlineStr">
        <is>
          <t>PCP5</t>
        </is>
      </c>
      <c r="B1087" s="65" t="inlineStr">
        <is>
          <t>Mechanical power entered at point y</t>
        </is>
      </c>
      <c r="C1087" s="65" t="inlineStr">
        <is>
          <t>16#3D96 = 15766</t>
        </is>
      </c>
      <c r="D1087" s="65" t="inlineStr">
        <is>
          <t>16#207F/43</t>
        </is>
      </c>
      <c r="E1087" s="65" t="inlineStr">
        <is>
          <t>16#AF/01/A7 = 175/01/167</t>
        </is>
      </c>
      <c r="F1087" s="66" t="n"/>
      <c r="G1087" s="65" t="inlineStr">
        <is>
          <t>Configuration and settings</t>
        </is>
      </c>
      <c r="H1087" s="65" t="inlineStr">
        <is>
          <t>R/WS</t>
        </is>
      </c>
      <c r="I1087" s="65" t="inlineStr">
        <is>
          <t>INT (Signed16)</t>
        </is>
      </c>
      <c r="J1087" s="65" t="inlineStr">
        <is>
          <t>Refer to programming manual</t>
        </is>
      </c>
      <c r="K1087" s="65" t="inlineStr">
        <is>
          <t>0</t>
        </is>
      </c>
      <c r="L1087" s="65" t="inlineStr">
        <is>
          <t>0 ... 32767</t>
        </is>
      </c>
      <c r="M1087" s="65" t="inlineStr">
        <is>
          <t>[Power 5] (PCP5)</t>
        </is>
      </c>
      <c r="N1087" s="69" t="inlineStr">
        <is>
          <t>[Pump characteristics] (PCR)</t>
        </is>
      </c>
    </row>
    <row customFormat="1" r="1088" s="60">
      <c r="A1088" s="64" t="inlineStr">
        <is>
          <t>PCPB</t>
        </is>
      </c>
      <c r="B1088" s="65" t="inlineStr">
        <is>
          <t>Response to Pump cycle error</t>
        </is>
      </c>
      <c r="C1088" s="65" t="inlineStr">
        <is>
          <t>16#3E1F = 15903</t>
        </is>
      </c>
      <c r="D1088" s="65" t="inlineStr">
        <is>
          <t>16#2081/4</t>
        </is>
      </c>
      <c r="E1088" s="65" t="inlineStr">
        <is>
          <t>16#B0/01/68 = 176/01/104</t>
        </is>
      </c>
      <c r="F1088" s="67" t="inlineStr">
        <is>
          <t>ECFG</t>
        </is>
      </c>
      <c r="G1088" s="65" t="inlineStr">
        <is>
          <t>Configuration and settings</t>
        </is>
      </c>
      <c r="H1088" s="65" t="inlineStr">
        <is>
          <t>R/WS</t>
        </is>
      </c>
      <c r="I1088" s="65" t="inlineStr">
        <is>
          <t>WORD (Enumeration)</t>
        </is>
      </c>
      <c r="J1088" s="65" t="inlineStr">
        <is>
          <t>-</t>
        </is>
      </c>
      <c r="K1088" s="65" t="inlineStr">
        <is>
          <t>[Freewheel stop] YES</t>
        </is>
      </c>
      <c r="L1088" s="66" t="n"/>
      <c r="M1088" s="65" t="inlineStr">
        <is>
          <t>[PumpCycleError Resp] (PCPB)</t>
        </is>
      </c>
      <c r="N1088" s="69" t="inlineStr">
        <is>
          <t>[Pumpcycle monitoring] (CSP)</t>
        </is>
      </c>
    </row>
    <row customFormat="1" r="1089" s="60">
      <c r="A1089" s="64" t="inlineStr">
        <is>
          <t>PCPM</t>
        </is>
      </c>
      <c r="B1089" s="65" t="inlineStr">
        <is>
          <t>Pump cycle monitoring mode</t>
        </is>
      </c>
      <c r="C1089" s="65" t="inlineStr">
        <is>
          <t>16#3E1C = 15900</t>
        </is>
      </c>
      <c r="D1089" s="65" t="inlineStr">
        <is>
          <t>16#2081/1</t>
        </is>
      </c>
      <c r="E1089" s="65" t="inlineStr">
        <is>
          <t>16#B0/01/65 = 176/01/101</t>
        </is>
      </c>
      <c r="F1089" s="67" t="inlineStr">
        <is>
          <t>PCPM</t>
        </is>
      </c>
      <c r="G1089" s="65" t="inlineStr">
        <is>
          <t>Configuration and settings</t>
        </is>
      </c>
      <c r="H1089" s="65" t="inlineStr">
        <is>
          <t>R/WS</t>
        </is>
      </c>
      <c r="I1089" s="65" t="inlineStr">
        <is>
          <t>WORD (Enumeration)</t>
        </is>
      </c>
      <c r="J1089" s="65" t="inlineStr">
        <is>
          <t>-</t>
        </is>
      </c>
      <c r="K1089" s="65" t="inlineStr">
        <is>
          <t>[Pump Cycle monitoring disabled] NO</t>
        </is>
      </c>
      <c r="L1089" s="66" t="n"/>
      <c r="M1089" s="65" t="inlineStr">
        <is>
          <t>[PumpCycle Monitor] (PCPM)</t>
        </is>
      </c>
      <c r="N1089" s="69" t="inlineStr">
        <is>
          <t>[Pumpcycle monitoring] (CSP)</t>
        </is>
      </c>
    </row>
    <row customFormat="1" r="1090" s="60">
      <c r="A1090" s="64" t="inlineStr">
        <is>
          <t>PCPN</t>
        </is>
      </c>
      <c r="B1090" s="65" t="inlineStr">
        <is>
          <t>Pump cycle maximum allowed starts</t>
        </is>
      </c>
      <c r="C1090" s="65" t="inlineStr">
        <is>
          <t>16#3E1D = 15901</t>
        </is>
      </c>
      <c r="D1090" s="65" t="inlineStr">
        <is>
          <t>16#2081/2</t>
        </is>
      </c>
      <c r="E1090" s="65" t="inlineStr">
        <is>
          <t>16#B0/01/66 = 176/01/102</t>
        </is>
      </c>
      <c r="F1090" s="66" t="n"/>
      <c r="G1090" s="65" t="inlineStr">
        <is>
          <t>Configuration and settings</t>
        </is>
      </c>
      <c r="H1090" s="65" t="inlineStr">
        <is>
          <t>R/W</t>
        </is>
      </c>
      <c r="I1090" s="65" t="inlineStr">
        <is>
          <t>UINT (Unsigned16)</t>
        </is>
      </c>
      <c r="J1090" s="65" t="inlineStr">
        <is>
          <t xml:space="preserve">1 </t>
        </is>
      </c>
      <c r="K1090" s="65" t="inlineStr">
        <is>
          <t xml:space="preserve">6 </t>
        </is>
      </c>
      <c r="L1090" s="65" t="inlineStr">
        <is>
          <t xml:space="preserve">1  ... 99 </t>
        </is>
      </c>
      <c r="M1090" s="65" t="inlineStr">
        <is>
          <t>[PumpCycle MaxStarts] (PCPN)</t>
        </is>
      </c>
      <c r="N1090" s="69" t="inlineStr">
        <is>
          <t>[Pumpcycle monitoring] (CSP)</t>
        </is>
      </c>
    </row>
    <row customFormat="1" r="1091" s="60">
      <c r="A1091" s="64" t="inlineStr">
        <is>
          <t>PCPT</t>
        </is>
      </c>
      <c r="B1091" s="65" t="inlineStr">
        <is>
          <t>Pump cycle timeframe</t>
        </is>
      </c>
      <c r="C1091" s="65" t="inlineStr">
        <is>
          <t>16#3E1E = 15902</t>
        </is>
      </c>
      <c r="D1091" s="65" t="inlineStr">
        <is>
          <t>16#2081/3</t>
        </is>
      </c>
      <c r="E1091" s="65" t="inlineStr">
        <is>
          <t>16#B0/01/67 = 176/01/103</t>
        </is>
      </c>
      <c r="F1091" s="66" t="n"/>
      <c r="G1091" s="65" t="inlineStr">
        <is>
          <t>Configuration and settings</t>
        </is>
      </c>
      <c r="H1091" s="65" t="inlineStr">
        <is>
          <t>R/W</t>
        </is>
      </c>
      <c r="I1091" s="65" t="inlineStr">
        <is>
          <t>UINT (Unsigned16)</t>
        </is>
      </c>
      <c r="J1091" s="65" t="inlineStr">
        <is>
          <t>1 min</t>
        </is>
      </c>
      <c r="K1091" s="65" t="inlineStr">
        <is>
          <t>60 min</t>
        </is>
      </c>
      <c r="L1091" s="65" t="inlineStr">
        <is>
          <t>0 min ... 3600 min</t>
        </is>
      </c>
      <c r="M1091" s="65" t="inlineStr">
        <is>
          <t>[PumpCycle timeframe] (PCPT)</t>
        </is>
      </c>
      <c r="N1091" s="69" t="inlineStr">
        <is>
          <t>[Pumpcycle monitoring] (CSP)</t>
        </is>
      </c>
    </row>
    <row customFormat="1" r="1092" s="60">
      <c r="A1092" s="64" t="inlineStr">
        <is>
          <t>PCQ1</t>
        </is>
      </c>
      <c r="B1092" s="65" t="inlineStr">
        <is>
          <t>Flow rate entered at point x (for HQ and PQ curves)</t>
        </is>
      </c>
      <c r="C1092" s="65" t="inlineStr">
        <is>
          <t>16#3D88 = 15752</t>
        </is>
      </c>
      <c r="D1092" s="65" t="inlineStr">
        <is>
          <t>16#207F/35</t>
        </is>
      </c>
      <c r="E1092" s="65" t="inlineStr">
        <is>
          <t>16#AF/01/99 = 175/01/153</t>
        </is>
      </c>
      <c r="F1092" s="66" t="n"/>
      <c r="G1092" s="65" t="inlineStr">
        <is>
          <t>Configuration and settings</t>
        </is>
      </c>
      <c r="H1092" s="65" t="inlineStr">
        <is>
          <t>R/WS</t>
        </is>
      </c>
      <c r="I1092" s="65" t="inlineStr">
        <is>
          <t>INT (Signed16)</t>
        </is>
      </c>
      <c r="J1092" s="65" t="inlineStr">
        <is>
          <t>Refer to programming manual</t>
        </is>
      </c>
      <c r="K1092" s="65" t="inlineStr">
        <is>
          <t>0</t>
        </is>
      </c>
      <c r="L1092" s="65" t="inlineStr">
        <is>
          <t>0 ... 32767</t>
        </is>
      </c>
      <c r="M1092" s="65" t="inlineStr">
        <is>
          <t>[Flow 1] (PCQ1)</t>
        </is>
      </c>
      <c r="N1092" s="69" t="inlineStr">
        <is>
          <t>[Pump characteristics] (PCR)</t>
        </is>
      </c>
    </row>
    <row customFormat="1" r="1093" s="60">
      <c r="A1093" s="64" t="inlineStr">
        <is>
          <t>PCQ2</t>
        </is>
      </c>
      <c r="B1093" s="65" t="inlineStr">
        <is>
          <t>Flow rate entered at point x (for HQ and PQ curves)</t>
        </is>
      </c>
      <c r="C1093" s="65" t="inlineStr">
        <is>
          <t>16#3D89 = 15753</t>
        </is>
      </c>
      <c r="D1093" s="65" t="inlineStr">
        <is>
          <t>16#207F/36</t>
        </is>
      </c>
      <c r="E1093" s="65" t="inlineStr">
        <is>
          <t>16#AF/01/9A = 175/01/154</t>
        </is>
      </c>
      <c r="F1093" s="66" t="n"/>
      <c r="G1093" s="65" t="inlineStr">
        <is>
          <t>Configuration and settings</t>
        </is>
      </c>
      <c r="H1093" s="65" t="inlineStr">
        <is>
          <t>R/WS</t>
        </is>
      </c>
      <c r="I1093" s="65" t="inlineStr">
        <is>
          <t>INT (Signed16)</t>
        </is>
      </c>
      <c r="J1093" s="65" t="inlineStr">
        <is>
          <t>Refer to programming manual</t>
        </is>
      </c>
      <c r="K1093" s="65" t="inlineStr">
        <is>
          <t>0</t>
        </is>
      </c>
      <c r="L1093" s="65" t="inlineStr">
        <is>
          <t>0 ... 32767</t>
        </is>
      </c>
      <c r="M1093" s="65" t="inlineStr">
        <is>
          <t>[Flow 2] (PCQ2)</t>
        </is>
      </c>
      <c r="N1093" s="69" t="inlineStr">
        <is>
          <t>[Pump characteristics] (PCR)</t>
        </is>
      </c>
    </row>
    <row customFormat="1" r="1094" s="60">
      <c r="A1094" s="64" t="inlineStr">
        <is>
          <t>PCQ3</t>
        </is>
      </c>
      <c r="B1094" s="65" t="inlineStr">
        <is>
          <t>Flow rate entered at point x (for HQ and PQ curves)</t>
        </is>
      </c>
      <c r="C1094" s="65" t="inlineStr">
        <is>
          <t>16#3D8A = 15754</t>
        </is>
      </c>
      <c r="D1094" s="65" t="inlineStr">
        <is>
          <t>16#207F/37</t>
        </is>
      </c>
      <c r="E1094" s="65" t="inlineStr">
        <is>
          <t>16#AF/01/9B = 175/01/155</t>
        </is>
      </c>
      <c r="F1094" s="66" t="n"/>
      <c r="G1094" s="65" t="inlineStr">
        <is>
          <t>Configuration and settings</t>
        </is>
      </c>
      <c r="H1094" s="65" t="inlineStr">
        <is>
          <t>R/WS</t>
        </is>
      </c>
      <c r="I1094" s="65" t="inlineStr">
        <is>
          <t>INT (Signed16)</t>
        </is>
      </c>
      <c r="J1094" s="65" t="inlineStr">
        <is>
          <t>Refer to programming manual</t>
        </is>
      </c>
      <c r="K1094" s="65" t="inlineStr">
        <is>
          <t>0</t>
        </is>
      </c>
      <c r="L1094" s="65" t="inlineStr">
        <is>
          <t>0 ... 32767</t>
        </is>
      </c>
      <c r="M1094" s="65" t="inlineStr">
        <is>
          <t>[Flow 3] (PCQ3)</t>
        </is>
      </c>
      <c r="N1094" s="69" t="inlineStr">
        <is>
          <t>[Pump characteristics] (PCR)</t>
        </is>
      </c>
    </row>
    <row customFormat="1" r="1095" s="60">
      <c r="A1095" s="64" t="inlineStr">
        <is>
          <t>PCQ4</t>
        </is>
      </c>
      <c r="B1095" s="65" t="inlineStr">
        <is>
          <t>Flow rate entered at point x (for HQ and PQ curves)</t>
        </is>
      </c>
      <c r="C1095" s="65" t="inlineStr">
        <is>
          <t>16#3D8B = 15755</t>
        </is>
      </c>
      <c r="D1095" s="65" t="inlineStr">
        <is>
          <t>16#207F/38</t>
        </is>
      </c>
      <c r="E1095" s="65" t="inlineStr">
        <is>
          <t>16#AF/01/9C = 175/01/156</t>
        </is>
      </c>
      <c r="F1095" s="66" t="n"/>
      <c r="G1095" s="65" t="inlineStr">
        <is>
          <t>Configuration and settings</t>
        </is>
      </c>
      <c r="H1095" s="65" t="inlineStr">
        <is>
          <t>R/WS</t>
        </is>
      </c>
      <c r="I1095" s="65" t="inlineStr">
        <is>
          <t>INT (Signed16)</t>
        </is>
      </c>
      <c r="J1095" s="65" t="inlineStr">
        <is>
          <t>Refer to programming manual</t>
        </is>
      </c>
      <c r="K1095" s="65" t="inlineStr">
        <is>
          <t>0</t>
        </is>
      </c>
      <c r="L1095" s="65" t="inlineStr">
        <is>
          <t>0 ... 32767</t>
        </is>
      </c>
      <c r="M1095" s="65" t="inlineStr">
        <is>
          <t>[Flow 4] (PCQ4)</t>
        </is>
      </c>
      <c r="N1095" s="69" t="inlineStr">
        <is>
          <t>[Pump characteristics] (PCR)</t>
        </is>
      </c>
    </row>
    <row customFormat="1" r="1096" s="60">
      <c r="A1096" s="64" t="inlineStr">
        <is>
          <t>PCQ5</t>
        </is>
      </c>
      <c r="B1096" s="65" t="inlineStr">
        <is>
          <t>Flow rate entered at point x (for HQ and PQ curves)</t>
        </is>
      </c>
      <c r="C1096" s="65" t="inlineStr">
        <is>
          <t>16#3D8C = 15756</t>
        </is>
      </c>
      <c r="D1096" s="65" t="inlineStr">
        <is>
          <t>16#207F/39</t>
        </is>
      </c>
      <c r="E1096" s="65" t="inlineStr">
        <is>
          <t>16#AF/01/9D = 175/01/157</t>
        </is>
      </c>
      <c r="F1096" s="66" t="n"/>
      <c r="G1096" s="65" t="inlineStr">
        <is>
          <t>Configuration and settings</t>
        </is>
      </c>
      <c r="H1096" s="65" t="inlineStr">
        <is>
          <t>R/WS</t>
        </is>
      </c>
      <c r="I1096" s="65" t="inlineStr">
        <is>
          <t>INT (Signed16)</t>
        </is>
      </c>
      <c r="J1096" s="65" t="inlineStr">
        <is>
          <t>Refer to programming manual</t>
        </is>
      </c>
      <c r="K1096" s="65" t="inlineStr">
        <is>
          <t>0</t>
        </is>
      </c>
      <c r="L1096" s="65" t="inlineStr">
        <is>
          <t>0 ... 32767</t>
        </is>
      </c>
      <c r="M1096" s="65" t="inlineStr">
        <is>
          <t>[Flow 5] (PCQ5)</t>
        </is>
      </c>
      <c r="N1096" s="69" t="inlineStr">
        <is>
          <t>[Pump characteristics] (PCR)</t>
        </is>
      </c>
    </row>
    <row customFormat="1" r="1097" s="60">
      <c r="A1097" s="64" t="inlineStr">
        <is>
          <t>PCS</t>
        </is>
      </c>
      <c r="B1097" s="65" t="inlineStr">
        <is>
          <t>Pump Characteristics Status</t>
        </is>
      </c>
      <c r="C1097" s="65" t="inlineStr">
        <is>
          <t>16#3D86 = 15750</t>
        </is>
      </c>
      <c r="D1097" s="65" t="inlineStr">
        <is>
          <t>16#207F/33</t>
        </is>
      </c>
      <c r="E1097" s="65" t="inlineStr">
        <is>
          <t>16#AF/01/97 = 175/01/151</t>
        </is>
      </c>
      <c r="F1097" s="67" t="inlineStr">
        <is>
          <t>PCS</t>
        </is>
      </c>
      <c r="G1097" s="65" t="inlineStr">
        <is>
          <t>Status parameters</t>
        </is>
      </c>
      <c r="H1097" s="65" t="inlineStr">
        <is>
          <t>R</t>
        </is>
      </c>
      <c r="I1097" s="65" t="inlineStr">
        <is>
          <t>WORD (Enumeration)</t>
        </is>
      </c>
      <c r="J1097" s="65" t="inlineStr">
        <is>
          <t>-</t>
        </is>
      </c>
      <c r="K1097" s="66" t="n"/>
      <c r="L1097" s="66" t="n"/>
      <c r="M1097" s="65" t="inlineStr">
        <is>
          <t>[Status] (PCS)</t>
        </is>
      </c>
      <c r="N1097" s="69" t="inlineStr">
        <is>
          <t>[Pump characteristics] (PCR)</t>
        </is>
      </c>
    </row>
    <row customFormat="1" r="1098" s="60">
      <c r="A1098" s="64" t="inlineStr">
        <is>
          <t>PCSP</t>
        </is>
      </c>
      <c r="B1098" s="65" t="inlineStr">
        <is>
          <t>Pump speed for which curves are entered</t>
        </is>
      </c>
      <c r="C1098" s="65" t="inlineStr">
        <is>
          <t>16#3D87 = 15751</t>
        </is>
      </c>
      <c r="D1098" s="65" t="inlineStr">
        <is>
          <t>16#207F/34</t>
        </is>
      </c>
      <c r="E1098" s="65" t="inlineStr">
        <is>
          <t>16#AF/01/98 = 175/01/152</t>
        </is>
      </c>
      <c r="F1098" s="66" t="n"/>
      <c r="G1098" s="65" t="inlineStr">
        <is>
          <t>Configuration and settings</t>
        </is>
      </c>
      <c r="H1098" s="65" t="inlineStr">
        <is>
          <t>R/WS</t>
        </is>
      </c>
      <c r="I1098" s="65" t="inlineStr">
        <is>
          <t>INT (Signed16)</t>
        </is>
      </c>
      <c r="J1098" s="65" t="inlineStr">
        <is>
          <t>1 rpm</t>
        </is>
      </c>
      <c r="K1098" s="65" t="inlineStr">
        <is>
          <t>0 rpm</t>
        </is>
      </c>
      <c r="L1098" s="65" t="inlineStr">
        <is>
          <t>0 rpm ... 32767 rpm</t>
        </is>
      </c>
      <c r="M1098" s="65" t="inlineStr">
        <is>
          <t>[Pump Speed] (PCSP)</t>
        </is>
      </c>
      <c r="N1098" s="69" t="inlineStr">
        <is>
          <t>[Pump characteristics] (PCR)</t>
        </is>
      </c>
    </row>
    <row customFormat="1" r="1099" s="60">
      <c r="A1099" s="64" t="inlineStr">
        <is>
          <t>PEG</t>
        </is>
      </c>
      <c r="B1099" s="65" t="inlineStr">
        <is>
          <t>Power Dynamic Gain</t>
        </is>
      </c>
      <c r="C1099" s="65" t="inlineStr">
        <is>
          <t>16#3E85 = 16005</t>
        </is>
      </c>
      <c r="D1099" s="65" t="inlineStr">
        <is>
          <t>16#2082/6</t>
        </is>
      </c>
      <c r="E1099" s="65" t="inlineStr">
        <is>
          <t>16#B1/01/06 = 177/01/06</t>
        </is>
      </c>
      <c r="F1099" s="66" t="n"/>
      <c r="G1099" s="65" t="inlineStr">
        <is>
          <t>Configuration and settings</t>
        </is>
      </c>
      <c r="H1099" s="65" t="inlineStr">
        <is>
          <t>R/W</t>
        </is>
      </c>
      <c r="I1099" s="65" t="inlineStr">
        <is>
          <t>INT (Signed16)</t>
        </is>
      </c>
      <c r="J1099" s="65" t="inlineStr">
        <is>
          <t>0.1 %</t>
        </is>
      </c>
      <c r="K1099" s="65" t="inlineStr">
        <is>
          <t>0.0 %</t>
        </is>
      </c>
      <c r="L1099" s="65" t="inlineStr">
        <is>
          <t>-100.0 % ... 100.0 %</t>
        </is>
      </c>
      <c r="M1099" s="65" t="inlineStr">
        <is>
          <t>[Power Dynamic Gain] (PEG)</t>
        </is>
      </c>
      <c r="N1099" s="69" t="inlineStr">
        <is>
          <t>[Flow estimation] (SFE)</t>
        </is>
      </c>
    </row>
    <row customFormat="1" r="1100" s="60">
      <c r="A1100" s="64" t="inlineStr">
        <is>
          <t>PEO</t>
        </is>
      </c>
      <c r="B1100" s="65" t="inlineStr">
        <is>
          <t>Power Static Offset</t>
        </is>
      </c>
      <c r="C1100" s="65" t="inlineStr">
        <is>
          <t>16#3E86 = 16006</t>
        </is>
      </c>
      <c r="D1100" s="65" t="inlineStr">
        <is>
          <t>16#2082/7</t>
        </is>
      </c>
      <c r="E1100" s="65" t="inlineStr">
        <is>
          <t>16#B1/01/07 = 177/01/07</t>
        </is>
      </c>
      <c r="F1100" s="66" t="n"/>
      <c r="G1100" s="65" t="inlineStr">
        <is>
          <t>Configuration and settings</t>
        </is>
      </c>
      <c r="H1100" s="65" t="inlineStr">
        <is>
          <t>R/W</t>
        </is>
      </c>
      <c r="I1100" s="65" t="inlineStr">
        <is>
          <t>INT (Signed16)</t>
        </is>
      </c>
      <c r="J1100" s="65" t="inlineStr">
        <is>
          <t>0.1 %</t>
        </is>
      </c>
      <c r="K1100" s="65" t="inlineStr">
        <is>
          <t>0.0 %</t>
        </is>
      </c>
      <c r="L1100" s="65" t="inlineStr">
        <is>
          <t>-100.0 % ... 100.0 %</t>
        </is>
      </c>
      <c r="M1100" s="65" t="inlineStr">
        <is>
          <t>[Power Static Offset] (PEO)</t>
        </is>
      </c>
      <c r="N1100" s="69" t="inlineStr">
        <is>
          <t>[Flow estimation] (SFE)</t>
        </is>
      </c>
    </row>
    <row customFormat="1" r="1101" s="60">
      <c r="A1101" s="64" t="inlineStr">
        <is>
          <t>PEV1</t>
        </is>
      </c>
      <c r="B1101" s="65" t="inlineStr">
        <is>
          <t>TPDO1 Event mask</t>
        </is>
      </c>
      <c r="C1101" s="65" t="inlineStr">
        <is>
          <t>16#17B6 = 6070</t>
        </is>
      </c>
      <c r="D1101" s="65" t="inlineStr">
        <is>
          <t>16#201E/47</t>
        </is>
      </c>
      <c r="E1101" s="65" t="inlineStr">
        <is>
          <t>16#7F/01/47 = 127/01/71</t>
        </is>
      </c>
      <c r="F1101" s="66" t="n"/>
      <c r="G1101" s="65" t="inlineStr">
        <is>
          <t>Communication parameters</t>
        </is>
      </c>
      <c r="H1101" s="65" t="inlineStr">
        <is>
          <t>R/WS</t>
        </is>
      </c>
      <c r="I1101" s="67" t="inlineStr">
        <is>
          <t>WORD (BitString16)</t>
        </is>
      </c>
      <c r="J1101" s="65" t="inlineStr">
        <is>
          <t>-</t>
        </is>
      </c>
      <c r="K1101" s="65" t="inlineStr">
        <is>
          <t>15</t>
        </is>
      </c>
      <c r="L1101" s="66" t="n"/>
      <c r="M1101" s="66" t="n"/>
      <c r="N1101" s="68" t="n"/>
    </row>
    <row customFormat="1" r="1102" s="60">
      <c r="A1102" s="64" t="inlineStr">
        <is>
          <t>PEV2</t>
        </is>
      </c>
      <c r="B1102" s="65" t="inlineStr">
        <is>
          <t>TPDO2 Event mask</t>
        </is>
      </c>
      <c r="C1102" s="65" t="inlineStr">
        <is>
          <t>16#17B7 = 6071</t>
        </is>
      </c>
      <c r="D1102" s="65" t="inlineStr">
        <is>
          <t>16#201E/48</t>
        </is>
      </c>
      <c r="E1102" s="65" t="inlineStr">
        <is>
          <t>16#7F/01/48 = 127/01/72</t>
        </is>
      </c>
      <c r="F1102" s="66" t="n"/>
      <c r="G1102" s="65" t="inlineStr">
        <is>
          <t>Communication parameters</t>
        </is>
      </c>
      <c r="H1102" s="65" t="inlineStr">
        <is>
          <t>R/WS</t>
        </is>
      </c>
      <c r="I1102" s="67" t="inlineStr">
        <is>
          <t>WORD (BitString16)</t>
        </is>
      </c>
      <c r="J1102" s="65" t="inlineStr">
        <is>
          <t>-</t>
        </is>
      </c>
      <c r="K1102" s="65" t="inlineStr">
        <is>
          <t>15</t>
        </is>
      </c>
      <c r="L1102" s="66" t="n"/>
      <c r="M1102" s="66" t="n"/>
      <c r="N1102" s="68" t="n"/>
    </row>
    <row customFormat="1" r="1103" s="60">
      <c r="A1103" s="64" t="inlineStr">
        <is>
          <t>PEV3</t>
        </is>
      </c>
      <c r="B1103" s="65" t="inlineStr">
        <is>
          <t>TPDO3 Event mask</t>
        </is>
      </c>
      <c r="C1103" s="65" t="inlineStr">
        <is>
          <t>16#17B8 = 6072</t>
        </is>
      </c>
      <c r="D1103" s="65" t="inlineStr">
        <is>
          <t>16#201E/49</t>
        </is>
      </c>
      <c r="E1103" s="65" t="inlineStr">
        <is>
          <t>16#7F/01/49 = 127/01/73</t>
        </is>
      </c>
      <c r="F1103" s="66" t="n"/>
      <c r="G1103" s="65" t="inlineStr">
        <is>
          <t>Communication parameters</t>
        </is>
      </c>
      <c r="H1103" s="65" t="inlineStr">
        <is>
          <t>R/WS</t>
        </is>
      </c>
      <c r="I1103" s="67" t="inlineStr">
        <is>
          <t>WORD (BitString16)</t>
        </is>
      </c>
      <c r="J1103" s="65" t="inlineStr">
        <is>
          <t>-</t>
        </is>
      </c>
      <c r="K1103" s="65" t="inlineStr">
        <is>
          <t>15</t>
        </is>
      </c>
      <c r="L1103" s="66" t="n"/>
      <c r="M1103" s="66" t="n"/>
      <c r="N1103" s="68" t="n"/>
    </row>
    <row customFormat="1" r="1104" s="60">
      <c r="A1104" s="64" t="inlineStr">
        <is>
          <t>PEV4</t>
        </is>
      </c>
      <c r="B1104" s="65" t="inlineStr">
        <is>
          <t>TPDO4 Event mask</t>
        </is>
      </c>
      <c r="C1104" s="65" t="inlineStr">
        <is>
          <t>16#17B9 = 6073</t>
        </is>
      </c>
      <c r="D1104" s="65" t="inlineStr">
        <is>
          <t>16#201E/4A</t>
        </is>
      </c>
      <c r="E1104" s="65" t="inlineStr">
        <is>
          <t>16#7F/01/4A = 127/01/74</t>
        </is>
      </c>
      <c r="F1104" s="66" t="n"/>
      <c r="G1104" s="65" t="inlineStr">
        <is>
          <t>Communication parameters</t>
        </is>
      </c>
      <c r="H1104" s="65" t="inlineStr">
        <is>
          <t>R/WS</t>
        </is>
      </c>
      <c r="I1104" s="67" t="inlineStr">
        <is>
          <t>WORD (BitString16)</t>
        </is>
      </c>
      <c r="J1104" s="65" t="inlineStr">
        <is>
          <t>-</t>
        </is>
      </c>
      <c r="K1104" s="65" t="inlineStr">
        <is>
          <t>15</t>
        </is>
      </c>
      <c r="L1104" s="66" t="n"/>
      <c r="M1104" s="66" t="n"/>
      <c r="N1104" s="68" t="n"/>
    </row>
    <row customFormat="1" r="1105" s="60">
      <c r="A1105" s="64" t="inlineStr">
        <is>
          <t>PFC7</t>
        </is>
      </c>
      <c r="B1105" s="65" t="inlineStr">
        <is>
          <t>DI7 Frequency measured</t>
        </is>
      </c>
      <c r="C1105" s="65" t="inlineStr">
        <is>
          <t>16#343A = 13370</t>
        </is>
      </c>
      <c r="D1105" s="65" t="inlineStr">
        <is>
          <t>16#2067/47</t>
        </is>
      </c>
      <c r="E1105" s="65" t="inlineStr">
        <is>
          <t>16#A3/01/AB = 163/01/171</t>
        </is>
      </c>
      <c r="F1105" s="66" t="n"/>
      <c r="G1105" s="65" t="inlineStr">
        <is>
          <t>Actual values parameters</t>
        </is>
      </c>
      <c r="H1105" s="65" t="inlineStr">
        <is>
          <t>R</t>
        </is>
      </c>
      <c r="I1105" s="65" t="inlineStr">
        <is>
          <t>UINT (Unsigned32)</t>
        </is>
      </c>
      <c r="J1105" s="65" t="inlineStr">
        <is>
          <t>0.01 Hz</t>
        </is>
      </c>
      <c r="K1105" s="66" t="n"/>
      <c r="L1105" s="65" t="inlineStr">
        <is>
          <t>0.00 Hz ... 42949672.95 Hz</t>
        </is>
      </c>
      <c r="M1105" s="66" t="n"/>
      <c r="N1105" s="68" t="n"/>
    </row>
    <row customFormat="1" r="1106" s="60">
      <c r="A1106" s="64" t="inlineStr">
        <is>
          <t>PFC8</t>
        </is>
      </c>
      <c r="B1106" s="65" t="inlineStr">
        <is>
          <t>DI8 Frequency measured</t>
        </is>
      </c>
      <c r="C1106" s="65" t="inlineStr">
        <is>
          <t>16#344E = 13390</t>
        </is>
      </c>
      <c r="D1106" s="65" t="inlineStr">
        <is>
          <t>16#2067/5B</t>
        </is>
      </c>
      <c r="E1106" s="65" t="inlineStr">
        <is>
          <t>16#A3/01/BF = 163/01/191</t>
        </is>
      </c>
      <c r="F1106" s="66" t="n"/>
      <c r="G1106" s="65" t="inlineStr">
        <is>
          <t>Actual values parameters</t>
        </is>
      </c>
      <c r="H1106" s="65" t="inlineStr">
        <is>
          <t>R</t>
        </is>
      </c>
      <c r="I1106" s="65" t="inlineStr">
        <is>
          <t>UINT (Unsigned32)</t>
        </is>
      </c>
      <c r="J1106" s="65" t="inlineStr">
        <is>
          <t>0.01 Hz</t>
        </is>
      </c>
      <c r="K1106" s="66" t="n"/>
      <c r="L1106" s="65" t="inlineStr">
        <is>
          <t>0.00 Hz ... 42949672.95 Hz</t>
        </is>
      </c>
      <c r="M1106" s="66" t="n"/>
      <c r="N1106" s="68" t="n"/>
    </row>
    <row customFormat="1" r="1107" s="60">
      <c r="A1107" s="64" t="inlineStr">
        <is>
          <t>PFI7</t>
        </is>
      </c>
      <c r="B1107" s="65" t="inlineStr">
        <is>
          <t>DI7 Frequency filter</t>
        </is>
      </c>
      <c r="C1107" s="65" t="inlineStr">
        <is>
          <t>16#3434 = 13364</t>
        </is>
      </c>
      <c r="D1107" s="65" t="inlineStr">
        <is>
          <t>16#2067/41</t>
        </is>
      </c>
      <c r="E1107" s="65" t="inlineStr">
        <is>
          <t>16#A3/01/A5 = 163/01/165</t>
        </is>
      </c>
      <c r="F1107" s="66" t="n"/>
      <c r="G1107" s="65" t="inlineStr">
        <is>
          <t>Configuration and settings</t>
        </is>
      </c>
      <c r="H1107" s="65" t="inlineStr">
        <is>
          <t>R/WS</t>
        </is>
      </c>
      <c r="I1107" s="65" t="inlineStr">
        <is>
          <t>UINT (Unsigned16)</t>
        </is>
      </c>
      <c r="J1107" s="65" t="inlineStr">
        <is>
          <t>1 ms</t>
        </is>
      </c>
      <c r="K1107" s="65" t="inlineStr">
        <is>
          <t>0 ms</t>
        </is>
      </c>
      <c r="L1107" s="65" t="inlineStr">
        <is>
          <t>0 ms ... 1000 ms</t>
        </is>
      </c>
      <c r="M1107" s="65" t="inlineStr">
        <is>
          <t>[DI7 Frequency Filter] (PFI7)</t>
        </is>
      </c>
      <c r="N1107" s="69" t="inlineStr">
        <is>
          <t>[DI7 Frequency measured] (PFC7)
[DI7 Pulse Config] (PAI7)</t>
        </is>
      </c>
    </row>
    <row customFormat="1" r="1108" s="60">
      <c r="A1108" s="64" t="inlineStr">
        <is>
          <t>PFI8</t>
        </is>
      </c>
      <c r="B1108" s="65" t="inlineStr">
        <is>
          <t>DI8 Frequency filter</t>
        </is>
      </c>
      <c r="C1108" s="65" t="inlineStr">
        <is>
          <t>16#3448 = 13384</t>
        </is>
      </c>
      <c r="D1108" s="65" t="inlineStr">
        <is>
          <t>16#2067/55</t>
        </is>
      </c>
      <c r="E1108" s="65" t="inlineStr">
        <is>
          <t>16#A3/01/B9 = 163/01/185</t>
        </is>
      </c>
      <c r="F1108" s="66" t="n"/>
      <c r="G1108" s="65" t="inlineStr">
        <is>
          <t>Configuration and settings</t>
        </is>
      </c>
      <c r="H1108" s="65" t="inlineStr">
        <is>
          <t>R/WS</t>
        </is>
      </c>
      <c r="I1108" s="65" t="inlineStr">
        <is>
          <t>UINT (Unsigned16)</t>
        </is>
      </c>
      <c r="J1108" s="65" t="inlineStr">
        <is>
          <t>1 ms</t>
        </is>
      </c>
      <c r="K1108" s="65" t="inlineStr">
        <is>
          <t>0 ms</t>
        </is>
      </c>
      <c r="L1108" s="65" t="inlineStr">
        <is>
          <t>0 ms ... 1000 ms</t>
        </is>
      </c>
      <c r="M1108" s="65" t="inlineStr">
        <is>
          <t>[DI8 Frequency Filter] (PFI8)</t>
        </is>
      </c>
      <c r="N1108" s="69" t="inlineStr">
        <is>
          <t>[DI8 Frequency measured] (PFC8)
[DI8 Pulse Config] (PAI8)</t>
        </is>
      </c>
    </row>
    <row customFormat="1" r="1109" s="60">
      <c r="A1109" s="64" t="inlineStr">
        <is>
          <t>PFL</t>
        </is>
      </c>
      <c r="B1109" s="65" t="inlineStr">
        <is>
          <t>U/F Profile</t>
        </is>
      </c>
      <c r="C1109" s="65" t="inlineStr">
        <is>
          <t>16#2598 = 9624</t>
        </is>
      </c>
      <c r="D1109" s="65" t="inlineStr">
        <is>
          <t>16#2042/19</t>
        </is>
      </c>
      <c r="E1109" s="65" t="inlineStr">
        <is>
          <t>16#91/01/19 = 145/01/25</t>
        </is>
      </c>
      <c r="F1109" s="66" t="n"/>
      <c r="G1109" s="65" t="inlineStr">
        <is>
          <t>Configuration and settings</t>
        </is>
      </c>
      <c r="H1109" s="65" t="inlineStr">
        <is>
          <t>R/W</t>
        </is>
      </c>
      <c r="I1109" s="65" t="inlineStr">
        <is>
          <t>UINT (Unsigned16)</t>
        </is>
      </c>
      <c r="J1109" s="65" t="inlineStr">
        <is>
          <t>1 %</t>
        </is>
      </c>
      <c r="K1109" s="65" t="inlineStr">
        <is>
          <t>30 %</t>
        </is>
      </c>
      <c r="L1109" s="65" t="inlineStr">
        <is>
          <t>0 % ... 100 %</t>
        </is>
      </c>
      <c r="M1109" s="65" t="inlineStr">
        <is>
          <t>[U/F Profile] (PFL)</t>
        </is>
      </c>
      <c r="N1109" s="69" t="inlineStr">
        <is>
          <t>[Motor control] (DRC)</t>
        </is>
      </c>
    </row>
    <row customFormat="1" r="1110" s="60">
      <c r="A1110" s="64" t="inlineStr">
        <is>
          <t>PFMB</t>
        </is>
      </c>
      <c r="B1110" s="65" t="inlineStr">
        <is>
          <t>PID Feedback error response</t>
        </is>
      </c>
      <c r="C1110" s="65" t="inlineStr">
        <is>
          <t>16#2E9D = 11933</t>
        </is>
      </c>
      <c r="D1110" s="65" t="inlineStr">
        <is>
          <t>16#2059/22</t>
        </is>
      </c>
      <c r="E1110" s="65" t="inlineStr">
        <is>
          <t>16#9C/01/86 = 156/01/134</t>
        </is>
      </c>
      <c r="F1110" s="67" t="inlineStr">
        <is>
          <t>ECFG</t>
        </is>
      </c>
      <c r="G1110" s="65" t="inlineStr">
        <is>
          <t>Configuration and settings</t>
        </is>
      </c>
      <c r="H1110" s="65" t="inlineStr">
        <is>
          <t>R/WS</t>
        </is>
      </c>
      <c r="I1110" s="65" t="inlineStr">
        <is>
          <t>WORD (Enumeration)</t>
        </is>
      </c>
      <c r="J1110" s="65" t="inlineStr">
        <is>
          <t>-</t>
        </is>
      </c>
      <c r="K1110" s="65" t="inlineStr">
        <is>
          <t>[Ramp stop] RMP</t>
        </is>
      </c>
      <c r="L1110" s="66" t="n"/>
      <c r="M1110" s="65" t="inlineStr">
        <is>
          <t>[PID Fdbk Error Resp] (PFMB)</t>
        </is>
      </c>
      <c r="N1110" s="69" t="inlineStr">
        <is>
          <t>[Feedback Monitoring] (FKM)
[Feedback Monitoring] (FKM)</t>
        </is>
      </c>
    </row>
    <row customFormat="1" r="1111" s="60">
      <c r="A1111" s="64" t="inlineStr">
        <is>
          <t>PFMD</t>
        </is>
      </c>
      <c r="B1111" s="65" t="inlineStr">
        <is>
          <t>PID Feedback error delay</t>
        </is>
      </c>
      <c r="C1111" s="65" t="inlineStr">
        <is>
          <t>16#2E9C = 11932</t>
        </is>
      </c>
      <c r="D1111" s="65" t="inlineStr">
        <is>
          <t>16#2059/21</t>
        </is>
      </c>
      <c r="E1111" s="65" t="inlineStr">
        <is>
          <t>16#9C/01/85 = 156/01/133</t>
        </is>
      </c>
      <c r="F1111" s="66" t="n"/>
      <c r="G1111" s="65" t="inlineStr">
        <is>
          <t>Configuration and settings</t>
        </is>
      </c>
      <c r="H1111" s="65" t="inlineStr">
        <is>
          <t>R/W</t>
        </is>
      </c>
      <c r="I1111" s="65" t="inlineStr">
        <is>
          <t>UINT (Unsigned16)</t>
        </is>
      </c>
      <c r="J1111" s="65" t="inlineStr">
        <is>
          <t>1 s</t>
        </is>
      </c>
      <c r="K1111" s="65" t="inlineStr">
        <is>
          <t>10 s</t>
        </is>
      </c>
      <c r="L1111" s="65" t="inlineStr">
        <is>
          <t>0 s ... 3600 s</t>
        </is>
      </c>
      <c r="M1111" s="65" t="inlineStr">
        <is>
          <t>[PID Fdbk Error Delay] (PFMD)</t>
        </is>
      </c>
      <c r="N1111" s="69" t="inlineStr">
        <is>
          <t>[Feedback Monitoring] (FKM)
[Feedback Monitoring] (FKM)
[Settings] (SET)</t>
        </is>
      </c>
    </row>
    <row customFormat="1" r="1112" s="60">
      <c r="A1112" s="64" t="inlineStr">
        <is>
          <t>PFMM</t>
        </is>
      </c>
      <c r="B1112" s="65" t="inlineStr">
        <is>
          <t>PID Feedback monitoring activation</t>
        </is>
      </c>
      <c r="C1112" s="65" t="inlineStr">
        <is>
          <t>16#2E9A = 11930</t>
        </is>
      </c>
      <c r="D1112" s="65" t="inlineStr">
        <is>
          <t>16#2059/1F</t>
        </is>
      </c>
      <c r="E1112" s="65" t="inlineStr">
        <is>
          <t>16#9C/01/83 = 156/01/131</t>
        </is>
      </c>
      <c r="F1112" s="67" t="inlineStr">
        <is>
          <t>N_Y</t>
        </is>
      </c>
      <c r="G1112" s="65" t="inlineStr">
        <is>
          <t>Configuration and settings</t>
        </is>
      </c>
      <c r="H1112" s="65" t="inlineStr">
        <is>
          <t>R/WS</t>
        </is>
      </c>
      <c r="I1112" s="65" t="inlineStr">
        <is>
          <t>WORD (Enumeration)</t>
        </is>
      </c>
      <c r="J1112" s="65" t="inlineStr">
        <is>
          <t>-</t>
        </is>
      </c>
      <c r="K1112" s="65" t="inlineStr">
        <is>
          <t>[No] NO</t>
        </is>
      </c>
      <c r="L1112" s="66" t="n"/>
      <c r="M1112" s="65" t="inlineStr">
        <is>
          <t>[PID Fdbk Monitoring] (PFMM)</t>
        </is>
      </c>
      <c r="N1112" s="69" t="inlineStr">
        <is>
          <t>[Feedback Monitoring] (FKM)
[Feedback Monitoring] (FKM)</t>
        </is>
      </c>
    </row>
    <row customFormat="1" r="1113" s="60">
      <c r="A1113" s="64" t="inlineStr">
        <is>
          <t>PFMR</t>
        </is>
      </c>
      <c r="B1113" s="65" t="inlineStr">
        <is>
          <t>PID Feedback Range</t>
        </is>
      </c>
      <c r="C1113" s="65" t="inlineStr">
        <is>
          <t>16#2E9B = 11931</t>
        </is>
      </c>
      <c r="D1113" s="65" t="inlineStr">
        <is>
          <t>16#2059/20</t>
        </is>
      </c>
      <c r="E1113" s="65" t="inlineStr">
        <is>
          <t>16#9C/01/84 = 156/01/132</t>
        </is>
      </c>
      <c r="F1113" s="66" t="n"/>
      <c r="G1113" s="65" t="inlineStr">
        <is>
          <t>Configuration and settings</t>
        </is>
      </c>
      <c r="H1113" s="65" t="inlineStr">
        <is>
          <t>R/W</t>
        </is>
      </c>
      <c r="I1113" s="65" t="inlineStr">
        <is>
          <t>UINT (Unsigned16)</t>
        </is>
      </c>
      <c r="J1113" s="65" t="inlineStr">
        <is>
          <t>1 %</t>
        </is>
      </c>
      <c r="K1113" s="65" t="inlineStr">
        <is>
          <t>3 %</t>
        </is>
      </c>
      <c r="L1113" s="65" t="inlineStr">
        <is>
          <t>0 % ... 100 %</t>
        </is>
      </c>
      <c r="M1113" s="65" t="inlineStr">
        <is>
          <t>[PID Fdbk Range] (PFMR)</t>
        </is>
      </c>
      <c r="N1113" s="69" t="inlineStr">
        <is>
          <t>[Feedback Monitoring] (FKM)
[Feedback Monitoring] (FKM)
[Settings] (SET)</t>
        </is>
      </c>
    </row>
    <row customFormat="1" r="1114" s="60">
      <c r="A1114" s="64" t="inlineStr">
        <is>
          <t>PHR</t>
        </is>
      </c>
      <c r="B1114" s="65" t="inlineStr">
        <is>
          <t>Output phase rotation</t>
        </is>
      </c>
      <c r="C1114" s="65" t="inlineStr">
        <is>
          <t>16#3459 = 13401</t>
        </is>
      </c>
      <c r="D1114" s="65" t="inlineStr">
        <is>
          <t>16#2068/2</t>
        </is>
      </c>
      <c r="E1114" s="65" t="inlineStr">
        <is>
          <t>16#A4/01/02 = 164/01/02</t>
        </is>
      </c>
      <c r="F1114" s="67" t="inlineStr">
        <is>
          <t>PHR</t>
        </is>
      </c>
      <c r="G1114" s="65" t="inlineStr">
        <is>
          <t>Configuration and settings</t>
        </is>
      </c>
      <c r="H1114" s="65" t="inlineStr">
        <is>
          <t>R/WS</t>
        </is>
      </c>
      <c r="I1114" s="65" t="inlineStr">
        <is>
          <t>WORD (Enumeration)</t>
        </is>
      </c>
      <c r="J1114" s="65" t="inlineStr">
        <is>
          <t>-</t>
        </is>
      </c>
      <c r="K1114" s="65" t="inlineStr">
        <is>
          <t>[A  - B - C phase rotation] ABC</t>
        </is>
      </c>
      <c r="L1114" s="66" t="n"/>
      <c r="M1114" s="65" t="inlineStr">
        <is>
          <t>[Output Ph Rotation] (PHR)</t>
        </is>
      </c>
      <c r="N1114" s="69" t="inlineStr">
        <is>
          <t>[Motor control] (DRC)</t>
        </is>
      </c>
    </row>
    <row customFormat="1" r="1115" s="60">
      <c r="A1115" s="64" t="inlineStr">
        <is>
          <t>PIH7</t>
        </is>
      </c>
      <c r="B1115" s="65" t="inlineStr">
        <is>
          <t>DI7 PulseInput High Frequency</t>
        </is>
      </c>
      <c r="C1115" s="65" t="inlineStr">
        <is>
          <t>16#3432 = 13362</t>
        </is>
      </c>
      <c r="D1115" s="65" t="inlineStr">
        <is>
          <t>16#2067/3F</t>
        </is>
      </c>
      <c r="E1115" s="65" t="inlineStr">
        <is>
          <t>16#A3/01/A3 = 163/01/163</t>
        </is>
      </c>
      <c r="F1115" s="66" t="n"/>
      <c r="G1115" s="65" t="inlineStr">
        <is>
          <t>Configuration and settings</t>
        </is>
      </c>
      <c r="H1115" s="65" t="inlineStr">
        <is>
          <t>R/WS</t>
        </is>
      </c>
      <c r="I1115" s="65" t="inlineStr">
        <is>
          <t>UINT (Unsigned16)</t>
        </is>
      </c>
      <c r="J1115" s="65" t="inlineStr">
        <is>
          <t>0.01 kHz</t>
        </is>
      </c>
      <c r="K1115" s="65" t="inlineStr">
        <is>
          <t>30.00 kHz</t>
        </is>
      </c>
      <c r="L1115" s="65" t="inlineStr">
        <is>
          <t>0.00 kHz ... 30.00 kHz</t>
        </is>
      </c>
      <c r="M1115" s="65" t="inlineStr">
        <is>
          <t>[DI7 PulseInput High Freq] (PIH7)</t>
        </is>
      </c>
      <c r="N1115" s="69" t="inlineStr">
        <is>
          <t>[DI7 Frequency measured] (PFC7)
[DI7 Pulse Config] (PAI7)</t>
        </is>
      </c>
    </row>
    <row customFormat="1" r="1116" s="60">
      <c r="A1116" s="64" t="inlineStr">
        <is>
          <t>PIH8</t>
        </is>
      </c>
      <c r="B1116" s="65" t="inlineStr">
        <is>
          <t>DI8 PulseInput High Frequency</t>
        </is>
      </c>
      <c r="C1116" s="65" t="inlineStr">
        <is>
          <t>16#3446 = 13382</t>
        </is>
      </c>
      <c r="D1116" s="65" t="inlineStr">
        <is>
          <t>16#2067/53</t>
        </is>
      </c>
      <c r="E1116" s="65" t="inlineStr">
        <is>
          <t>16#A3/01/B7 = 163/01/183</t>
        </is>
      </c>
      <c r="F1116" s="66" t="n"/>
      <c r="G1116" s="65" t="inlineStr">
        <is>
          <t>Configuration and settings</t>
        </is>
      </c>
      <c r="H1116" s="65" t="inlineStr">
        <is>
          <t>R/WS</t>
        </is>
      </c>
      <c r="I1116" s="65" t="inlineStr">
        <is>
          <t>UINT (Unsigned16)</t>
        </is>
      </c>
      <c r="J1116" s="65" t="inlineStr">
        <is>
          <t>0.01 kHz</t>
        </is>
      </c>
      <c r="K1116" s="65" t="inlineStr">
        <is>
          <t>30.00 kHz</t>
        </is>
      </c>
      <c r="L1116" s="65" t="inlineStr">
        <is>
          <t>0.00 kHz ... 30.00 kHz</t>
        </is>
      </c>
      <c r="M1116" s="65" t="inlineStr">
        <is>
          <t>[DI8 PulseInput High Freq] (PIH8)</t>
        </is>
      </c>
      <c r="N1116" s="69" t="inlineStr">
        <is>
          <t>[DI8 Frequency measured] (PFC8)
[DI8 Pulse Config] (PAI8)</t>
        </is>
      </c>
    </row>
    <row customFormat="1" r="1117" s="60">
      <c r="A1117" s="64" t="inlineStr">
        <is>
          <t>PIL7</t>
        </is>
      </c>
      <c r="B1117" s="65" t="inlineStr">
        <is>
          <t>DI7 PulseInput Low Frequency</t>
        </is>
      </c>
      <c r="C1117" s="65" t="inlineStr">
        <is>
          <t>16#3430 = 13360</t>
        </is>
      </c>
      <c r="D1117" s="65" t="inlineStr">
        <is>
          <t>16#2067/3D</t>
        </is>
      </c>
      <c r="E1117" s="65" t="inlineStr">
        <is>
          <t>16#A3/01/A1 = 163/01/161</t>
        </is>
      </c>
      <c r="F1117" s="66" t="n"/>
      <c r="G1117" s="65" t="inlineStr">
        <is>
          <t>Configuration and settings</t>
        </is>
      </c>
      <c r="H1117" s="65" t="inlineStr">
        <is>
          <t>R/WS</t>
        </is>
      </c>
      <c r="I1117" s="65" t="inlineStr">
        <is>
          <t>UINT (Unsigned32)</t>
        </is>
      </c>
      <c r="J1117" s="65" t="inlineStr">
        <is>
          <t>0.01 Hz</t>
        </is>
      </c>
      <c r="K1117" s="65" t="inlineStr">
        <is>
          <t>0.00 Hz</t>
        </is>
      </c>
      <c r="L1117" s="65" t="inlineStr">
        <is>
          <t>0.00 Hz ... 30000.00 Hz</t>
        </is>
      </c>
      <c r="M1117" s="65" t="inlineStr">
        <is>
          <t>[DI7 PulseInput Low Freq] (PIL7)</t>
        </is>
      </c>
      <c r="N1117" s="69" t="inlineStr">
        <is>
          <t>[DI7 Frequency measured] (PFC7)
[DI7 Pulse Config] (PAI7)</t>
        </is>
      </c>
    </row>
    <row customFormat="1" r="1118" s="60">
      <c r="A1118" s="64" t="inlineStr">
        <is>
          <t>PIL8</t>
        </is>
      </c>
      <c r="B1118" s="65" t="inlineStr">
        <is>
          <t>DI8 PulseInput Low Frequency</t>
        </is>
      </c>
      <c r="C1118" s="65" t="inlineStr">
        <is>
          <t>16#3444 = 13380</t>
        </is>
      </c>
      <c r="D1118" s="65" t="inlineStr">
        <is>
          <t>16#2067/51</t>
        </is>
      </c>
      <c r="E1118" s="65" t="inlineStr">
        <is>
          <t>16#A3/01/B5 = 163/01/181</t>
        </is>
      </c>
      <c r="F1118" s="66" t="n"/>
      <c r="G1118" s="65" t="inlineStr">
        <is>
          <t>Configuration and settings</t>
        </is>
      </c>
      <c r="H1118" s="65" t="inlineStr">
        <is>
          <t>R/WS</t>
        </is>
      </c>
      <c r="I1118" s="65" t="inlineStr">
        <is>
          <t>UINT (Unsigned32)</t>
        </is>
      </c>
      <c r="J1118" s="65" t="inlineStr">
        <is>
          <t>0.01 Hz</t>
        </is>
      </c>
      <c r="K1118" s="65" t="inlineStr">
        <is>
          <t>0.00 Hz</t>
        </is>
      </c>
      <c r="L1118" s="65" t="inlineStr">
        <is>
          <t>0.00 Hz ... 30000.00 Hz</t>
        </is>
      </c>
      <c r="M1118" s="65" t="inlineStr">
        <is>
          <t>[DI8 PulseInput Low Freq] (PIL8)</t>
        </is>
      </c>
      <c r="N1118" s="69" t="inlineStr">
        <is>
          <t>[DI8 Frequency measured] (PFC8)
[DI8 Pulse Config] (PAI8)</t>
        </is>
      </c>
    </row>
    <row customFormat="1" r="1119" s="60">
      <c r="A1119" s="64" t="inlineStr">
        <is>
          <t>R3</t>
        </is>
      </c>
      <c r="B1119" s="65" t="inlineStr">
        <is>
          <t>R3 Assignment</t>
        </is>
      </c>
      <c r="C1119" s="65" t="inlineStr">
        <is>
          <t>16#138B = 5003</t>
        </is>
      </c>
      <c r="D1119" s="65" t="inlineStr">
        <is>
          <t>16#2014/4</t>
        </is>
      </c>
      <c r="E1119" s="65" t="inlineStr">
        <is>
          <t>16#7A/01/04 = 122/01/04</t>
        </is>
      </c>
      <c r="F1119" s="67" t="inlineStr">
        <is>
          <t>PSL</t>
        </is>
      </c>
      <c r="G1119" s="65" t="inlineStr">
        <is>
          <t>Configuration and settings</t>
        </is>
      </c>
      <c r="H1119" s="65" t="inlineStr">
        <is>
          <t>R/WS</t>
        </is>
      </c>
      <c r="I1119" s="65" t="inlineStr">
        <is>
          <t>WORD (Enumeration)</t>
        </is>
      </c>
      <c r="J1119" s="65" t="inlineStr">
        <is>
          <t>-</t>
        </is>
      </c>
      <c r="K1119" s="65" t="inlineStr">
        <is>
          <t>[Not assigned] NO</t>
        </is>
      </c>
      <c r="L1119" s="66" t="n"/>
      <c r="M1119" s="65" t="inlineStr">
        <is>
          <t>[R3 Assignment] (R3)</t>
        </is>
      </c>
      <c r="N1119" s="69" t="inlineStr">
        <is>
          <t>[R3 configuration] (R3)</t>
        </is>
      </c>
    </row>
    <row customFormat="1" r="1120" s="60">
      <c r="A1120" s="64" t="inlineStr">
        <is>
          <t>R3D</t>
        </is>
      </c>
      <c r="B1120" s="65" t="inlineStr">
        <is>
          <t>R3 Delay time</t>
        </is>
      </c>
      <c r="C1120" s="65" t="inlineStr">
        <is>
          <t>16#1093 = 4243</t>
        </is>
      </c>
      <c r="D1120" s="65" t="inlineStr">
        <is>
          <t>16#200C/2C</t>
        </is>
      </c>
      <c r="E1120" s="65" t="inlineStr">
        <is>
          <t>16#76/01/2C = 118/01/44</t>
        </is>
      </c>
      <c r="F1120" s="66" t="n"/>
      <c r="G1120" s="65" t="inlineStr">
        <is>
          <t>Configuration and settings</t>
        </is>
      </c>
      <c r="H1120" s="65" t="inlineStr">
        <is>
          <t>R/W</t>
        </is>
      </c>
      <c r="I1120" s="65" t="inlineStr">
        <is>
          <t>UINT (Unsigned16)</t>
        </is>
      </c>
      <c r="J1120" s="65" t="inlineStr">
        <is>
          <t>1 ms</t>
        </is>
      </c>
      <c r="K1120" s="65" t="inlineStr">
        <is>
          <t>0 ms</t>
        </is>
      </c>
      <c r="L1120" s="65" t="inlineStr">
        <is>
          <t>0 ms ... 60000 ms</t>
        </is>
      </c>
      <c r="M1120" s="65" t="inlineStr">
        <is>
          <t>[R3 Delay time] (R3D)</t>
        </is>
      </c>
      <c r="N1120" s="69" t="inlineStr">
        <is>
          <t>[R3 configuration] (R3)</t>
        </is>
      </c>
    </row>
    <row customFormat="1" r="1121" s="60">
      <c r="A1121" s="64" t="inlineStr">
        <is>
          <t>R3H</t>
        </is>
      </c>
      <c r="B1121" s="65" t="inlineStr">
        <is>
          <t>R3 Holding time</t>
        </is>
      </c>
      <c r="C1121" s="65" t="inlineStr">
        <is>
          <t>16#107F = 4223</t>
        </is>
      </c>
      <c r="D1121" s="65" t="inlineStr">
        <is>
          <t>16#200C/18</t>
        </is>
      </c>
      <c r="E1121" s="65" t="inlineStr">
        <is>
          <t>16#76/01/18 = 118/01/24</t>
        </is>
      </c>
      <c r="F1121" s="66" t="n"/>
      <c r="G1121" s="65" t="inlineStr">
        <is>
          <t>Configuration and settings</t>
        </is>
      </c>
      <c r="H1121" s="65" t="inlineStr">
        <is>
          <t>R/W</t>
        </is>
      </c>
      <c r="I1121" s="65" t="inlineStr">
        <is>
          <t>UINT (Unsigned16)</t>
        </is>
      </c>
      <c r="J1121" s="65" t="inlineStr">
        <is>
          <t>1 ms</t>
        </is>
      </c>
      <c r="K1121" s="65" t="inlineStr">
        <is>
          <t>0 ms</t>
        </is>
      </c>
      <c r="L1121" s="65" t="inlineStr">
        <is>
          <t>0 ms ... 9999 ms</t>
        </is>
      </c>
      <c r="M1121" s="65" t="inlineStr">
        <is>
          <t>[R3 Holding time] (R3H)</t>
        </is>
      </c>
      <c r="N1121" s="69" t="inlineStr">
        <is>
          <t>[R3 configuration] (R3)</t>
        </is>
      </c>
    </row>
    <row customFormat="1" r="1122" s="60">
      <c r="A1122" s="64" t="inlineStr">
        <is>
          <t>R3S</t>
        </is>
      </c>
      <c r="B1122" s="65" t="inlineStr">
        <is>
          <t>R3 Active level</t>
        </is>
      </c>
      <c r="C1122" s="65" t="inlineStr">
        <is>
          <t>16#106B = 4203</t>
        </is>
      </c>
      <c r="D1122" s="65" t="inlineStr">
        <is>
          <t>16#200C/4</t>
        </is>
      </c>
      <c r="E1122" s="65" t="inlineStr">
        <is>
          <t>16#76/01/04 = 118/01/04</t>
        </is>
      </c>
      <c r="F1122" s="67" t="inlineStr">
        <is>
          <t>NPL</t>
        </is>
      </c>
      <c r="G1122" s="65" t="inlineStr">
        <is>
          <t>Configuration and settings</t>
        </is>
      </c>
      <c r="H1122" s="65" t="inlineStr">
        <is>
          <t>R/WS</t>
        </is>
      </c>
      <c r="I1122" s="65" t="inlineStr">
        <is>
          <t>WORD (Enumeration)</t>
        </is>
      </c>
      <c r="J1122" s="65" t="inlineStr">
        <is>
          <t>-</t>
        </is>
      </c>
      <c r="K1122" s="65" t="inlineStr">
        <is>
          <t>[1] POS</t>
        </is>
      </c>
      <c r="L1122" s="66" t="n"/>
      <c r="M1122" s="65" t="inlineStr">
        <is>
          <t>[R3 Active at] (R3S)</t>
        </is>
      </c>
      <c r="N1122" s="69" t="inlineStr">
        <is>
          <t>[R3 configuration] (R3)</t>
        </is>
      </c>
    </row>
    <row customFormat="1" r="1123" s="60">
      <c r="A1123" s="64" t="inlineStr">
        <is>
          <t>R4</t>
        </is>
      </c>
      <c r="B1123" s="65" t="inlineStr">
        <is>
          <t>R4 Assignment</t>
        </is>
      </c>
      <c r="C1123" s="65" t="inlineStr">
        <is>
          <t>16#138C = 5004</t>
        </is>
      </c>
      <c r="D1123" s="65" t="inlineStr">
        <is>
          <t>16#2014/5</t>
        </is>
      </c>
      <c r="E1123" s="65" t="inlineStr">
        <is>
          <t>16#7A/01/05 = 122/01/05</t>
        </is>
      </c>
      <c r="F1123" s="67" t="inlineStr">
        <is>
          <t>PSL</t>
        </is>
      </c>
      <c r="G1123" s="65" t="inlineStr">
        <is>
          <t>Configuration and settings</t>
        </is>
      </c>
      <c r="H1123" s="65" t="inlineStr">
        <is>
          <t>R/WS</t>
        </is>
      </c>
      <c r="I1123" s="65" t="inlineStr">
        <is>
          <t>WORD (Enumeration)</t>
        </is>
      </c>
      <c r="J1123" s="65" t="inlineStr">
        <is>
          <t>-</t>
        </is>
      </c>
      <c r="K1123" s="65" t="inlineStr">
        <is>
          <t>[Not assigned] NO</t>
        </is>
      </c>
      <c r="L1123" s="66" t="n"/>
      <c r="M1123" s="65" t="inlineStr">
        <is>
          <t>[R4 Assignment] (R4)</t>
        </is>
      </c>
      <c r="N1123" s="69" t="inlineStr">
        <is>
          <t>[R4 configuration] (R4)</t>
        </is>
      </c>
    </row>
    <row customFormat="1" r="1124" s="60">
      <c r="A1124" s="64" t="inlineStr">
        <is>
          <t>R4D</t>
        </is>
      </c>
      <c r="B1124" s="65" t="inlineStr">
        <is>
          <t>R4 Delay time</t>
        </is>
      </c>
      <c r="C1124" s="65" t="inlineStr">
        <is>
          <t>16#1094 = 4244</t>
        </is>
      </c>
      <c r="D1124" s="65" t="inlineStr">
        <is>
          <t>16#200C/2D</t>
        </is>
      </c>
      <c r="E1124" s="65" t="inlineStr">
        <is>
          <t>16#76/01/2D = 118/01/45</t>
        </is>
      </c>
      <c r="F1124" s="66" t="n"/>
      <c r="G1124" s="65" t="inlineStr">
        <is>
          <t>Configuration and settings</t>
        </is>
      </c>
      <c r="H1124" s="65" t="inlineStr">
        <is>
          <t>R/W</t>
        </is>
      </c>
      <c r="I1124" s="65" t="inlineStr">
        <is>
          <t>UINT (Unsigned16)</t>
        </is>
      </c>
      <c r="J1124" s="65" t="inlineStr">
        <is>
          <t>1 ms</t>
        </is>
      </c>
      <c r="K1124" s="65" t="inlineStr">
        <is>
          <t>0 ms</t>
        </is>
      </c>
      <c r="L1124" s="65" t="inlineStr">
        <is>
          <t>0 ms ... 60000 ms</t>
        </is>
      </c>
      <c r="M1124" s="65" t="inlineStr">
        <is>
          <t>[R4 Delay time] (R4D)</t>
        </is>
      </c>
      <c r="N1124" s="69" t="inlineStr">
        <is>
          <t>[R4 configuration] (R4)</t>
        </is>
      </c>
    </row>
    <row customFormat="1" r="1125" s="60">
      <c r="A1125" s="64" t="inlineStr">
        <is>
          <t>R4H</t>
        </is>
      </c>
      <c r="B1125" s="65" t="inlineStr">
        <is>
          <t>R4 Holding time</t>
        </is>
      </c>
      <c r="C1125" s="65" t="inlineStr">
        <is>
          <t>16#1080 = 4224</t>
        </is>
      </c>
      <c r="D1125" s="65" t="inlineStr">
        <is>
          <t>16#200C/19</t>
        </is>
      </c>
      <c r="E1125" s="65" t="inlineStr">
        <is>
          <t>16#76/01/19 = 118/01/25</t>
        </is>
      </c>
      <c r="F1125" s="66" t="n"/>
      <c r="G1125" s="65" t="inlineStr">
        <is>
          <t>Configuration and settings</t>
        </is>
      </c>
      <c r="H1125" s="65" t="inlineStr">
        <is>
          <t>R/W</t>
        </is>
      </c>
      <c r="I1125" s="65" t="inlineStr">
        <is>
          <t>UINT (Unsigned16)</t>
        </is>
      </c>
      <c r="J1125" s="65" t="inlineStr">
        <is>
          <t>1 ms</t>
        </is>
      </c>
      <c r="K1125" s="65" t="inlineStr">
        <is>
          <t>0 ms</t>
        </is>
      </c>
      <c r="L1125" s="65" t="inlineStr">
        <is>
          <t>0 ms ... 9999 ms</t>
        </is>
      </c>
      <c r="M1125" s="65" t="inlineStr">
        <is>
          <t>[R4 Holding time] (R4H)</t>
        </is>
      </c>
      <c r="N1125" s="69" t="inlineStr">
        <is>
          <t>[R4 configuration] (R4)</t>
        </is>
      </c>
    </row>
    <row customFormat="1" r="1126" s="60">
      <c r="A1126" s="64" t="inlineStr">
        <is>
          <t>R4S</t>
        </is>
      </c>
      <c r="B1126" s="65" t="inlineStr">
        <is>
          <t>R4 Active level</t>
        </is>
      </c>
      <c r="C1126" s="65" t="inlineStr">
        <is>
          <t>16#106C = 4204</t>
        </is>
      </c>
      <c r="D1126" s="65" t="inlineStr">
        <is>
          <t>16#200C/5</t>
        </is>
      </c>
      <c r="E1126" s="65" t="inlineStr">
        <is>
          <t>16#76/01/05 = 118/01/05</t>
        </is>
      </c>
      <c r="F1126" s="67" t="inlineStr">
        <is>
          <t>NPL</t>
        </is>
      </c>
      <c r="G1126" s="65" t="inlineStr">
        <is>
          <t>Configuration and settings</t>
        </is>
      </c>
      <c r="H1126" s="65" t="inlineStr">
        <is>
          <t>R/WS</t>
        </is>
      </c>
      <c r="I1126" s="65" t="inlineStr">
        <is>
          <t>WORD (Enumeration)</t>
        </is>
      </c>
      <c r="J1126" s="65" t="inlineStr">
        <is>
          <t>-</t>
        </is>
      </c>
      <c r="K1126" s="65" t="inlineStr">
        <is>
          <t>[1] POS</t>
        </is>
      </c>
      <c r="L1126" s="66" t="n"/>
      <c r="M1126" s="65" t="inlineStr">
        <is>
          <t>[R4 Active at] (R4S)</t>
        </is>
      </c>
      <c r="N1126" s="69" t="inlineStr">
        <is>
          <t>[R4 configuration] (R4)</t>
        </is>
      </c>
    </row>
    <row customFormat="1" r="1127" s="60">
      <c r="A1127" s="64" t="inlineStr">
        <is>
          <t>R5</t>
        </is>
      </c>
      <c r="B1127" s="65" t="inlineStr">
        <is>
          <t>R5 Assignment</t>
        </is>
      </c>
      <c r="C1127" s="65" t="inlineStr">
        <is>
          <t>16#138D = 5005</t>
        </is>
      </c>
      <c r="D1127" s="65" t="inlineStr">
        <is>
          <t>16#2014/6</t>
        </is>
      </c>
      <c r="E1127" s="65" t="inlineStr">
        <is>
          <t>16#7A/01/06 = 122/01/06</t>
        </is>
      </c>
      <c r="F1127" s="67" t="inlineStr">
        <is>
          <t>PSL</t>
        </is>
      </c>
      <c r="G1127" s="65" t="inlineStr">
        <is>
          <t>Configuration and settings</t>
        </is>
      </c>
      <c r="H1127" s="65" t="inlineStr">
        <is>
          <t>R/WS</t>
        </is>
      </c>
      <c r="I1127" s="65" t="inlineStr">
        <is>
          <t>WORD (Enumeration)</t>
        </is>
      </c>
      <c r="J1127" s="65" t="inlineStr">
        <is>
          <t>-</t>
        </is>
      </c>
      <c r="K1127" s="65" t="inlineStr">
        <is>
          <t>[Not assigned] NO</t>
        </is>
      </c>
      <c r="L1127" s="66" t="n"/>
      <c r="M1127" s="65" t="inlineStr">
        <is>
          <t>[R5 Assignment] (R5)</t>
        </is>
      </c>
      <c r="N1127" s="69" t="inlineStr">
        <is>
          <t>[R5 configuration] (R5)</t>
        </is>
      </c>
    </row>
    <row customFormat="1" r="1128" s="60">
      <c r="A1128" s="64" t="inlineStr">
        <is>
          <t>R5D</t>
        </is>
      </c>
      <c r="B1128" s="65" t="inlineStr">
        <is>
          <t>R5 Delay time</t>
        </is>
      </c>
      <c r="C1128" s="65" t="inlineStr">
        <is>
          <t>16#1095 = 4245</t>
        </is>
      </c>
      <c r="D1128" s="65" t="inlineStr">
        <is>
          <t>16#200C/2E</t>
        </is>
      </c>
      <c r="E1128" s="65" t="inlineStr">
        <is>
          <t>16#76/01/2E = 118/01/46</t>
        </is>
      </c>
      <c r="F1128" s="66" t="n"/>
      <c r="G1128" s="65" t="inlineStr">
        <is>
          <t>Configuration and settings</t>
        </is>
      </c>
      <c r="H1128" s="65" t="inlineStr">
        <is>
          <t>R/W</t>
        </is>
      </c>
      <c r="I1128" s="65" t="inlineStr">
        <is>
          <t>UINT (Unsigned16)</t>
        </is>
      </c>
      <c r="J1128" s="65" t="inlineStr">
        <is>
          <t>1 ms</t>
        </is>
      </c>
      <c r="K1128" s="65" t="inlineStr">
        <is>
          <t>0 ms</t>
        </is>
      </c>
      <c r="L1128" s="65" t="inlineStr">
        <is>
          <t>0 ms ... 60000 ms</t>
        </is>
      </c>
      <c r="M1128" s="65" t="inlineStr">
        <is>
          <t>[R5 Delay time] (R5D)</t>
        </is>
      </c>
      <c r="N1128" s="69" t="inlineStr">
        <is>
          <t>[R5 configuration] (R5)</t>
        </is>
      </c>
    </row>
    <row customFormat="1" r="1129" s="60">
      <c r="A1129" s="64" t="inlineStr">
        <is>
          <t>R5H</t>
        </is>
      </c>
      <c r="B1129" s="65" t="inlineStr">
        <is>
          <t>R5 Holding time</t>
        </is>
      </c>
      <c r="C1129" s="65" t="inlineStr">
        <is>
          <t>16#1081 = 4225</t>
        </is>
      </c>
      <c r="D1129" s="65" t="inlineStr">
        <is>
          <t>16#200C/1A</t>
        </is>
      </c>
      <c r="E1129" s="65" t="inlineStr">
        <is>
          <t>16#76/01/1A = 118/01/26</t>
        </is>
      </c>
      <c r="F1129" s="66" t="n"/>
      <c r="G1129" s="65" t="inlineStr">
        <is>
          <t>Configuration and settings</t>
        </is>
      </c>
      <c r="H1129" s="65" t="inlineStr">
        <is>
          <t>R/W</t>
        </is>
      </c>
      <c r="I1129" s="65" t="inlineStr">
        <is>
          <t>UINT (Unsigned16)</t>
        </is>
      </c>
      <c r="J1129" s="65" t="inlineStr">
        <is>
          <t>1 ms</t>
        </is>
      </c>
      <c r="K1129" s="65" t="inlineStr">
        <is>
          <t>0 ms</t>
        </is>
      </c>
      <c r="L1129" s="65" t="inlineStr">
        <is>
          <t>0 ms ... 9999 ms</t>
        </is>
      </c>
      <c r="M1129" s="65" t="inlineStr">
        <is>
          <t>[R5 Holding time] (R5H)</t>
        </is>
      </c>
      <c r="N1129" s="69" t="inlineStr">
        <is>
          <t>[R5 configuration] (R5)</t>
        </is>
      </c>
    </row>
    <row customFormat="1" r="1130" s="60">
      <c r="A1130" s="64" t="inlineStr">
        <is>
          <t>R5S</t>
        </is>
      </c>
      <c r="B1130" s="65" t="inlineStr">
        <is>
          <t xml:space="preserve">R5 Active at </t>
        </is>
      </c>
      <c r="C1130" s="65" t="inlineStr">
        <is>
          <t>16#106D = 4205</t>
        </is>
      </c>
      <c r="D1130" s="65" t="inlineStr">
        <is>
          <t>16#200C/6</t>
        </is>
      </c>
      <c r="E1130" s="65" t="inlineStr">
        <is>
          <t>16#76/01/06 = 118/01/06</t>
        </is>
      </c>
      <c r="F1130" s="67" t="inlineStr">
        <is>
          <t>NPL</t>
        </is>
      </c>
      <c r="G1130" s="65" t="inlineStr">
        <is>
          <t>Configuration and settings</t>
        </is>
      </c>
      <c r="H1130" s="65" t="inlineStr">
        <is>
          <t>R/WS</t>
        </is>
      </c>
      <c r="I1130" s="65" t="inlineStr">
        <is>
          <t>WORD (Enumeration)</t>
        </is>
      </c>
      <c r="J1130" s="65" t="inlineStr">
        <is>
          <t>-</t>
        </is>
      </c>
      <c r="K1130" s="65" t="inlineStr">
        <is>
          <t>[1] POS</t>
        </is>
      </c>
      <c r="L1130" s="66" t="n"/>
      <c r="M1130" s="65" t="inlineStr">
        <is>
          <t>[R5 Active at ] (R5S)</t>
        </is>
      </c>
      <c r="N1130" s="69" t="inlineStr">
        <is>
          <t>[R5 configuration] (R5)</t>
        </is>
      </c>
    </row>
    <row customFormat="1" r="1131" s="60">
      <c r="A1131" s="64" t="inlineStr">
        <is>
          <t>R6</t>
        </is>
      </c>
      <c r="B1131" s="65" t="inlineStr">
        <is>
          <t>R6 assignment</t>
        </is>
      </c>
      <c r="C1131" s="65" t="inlineStr">
        <is>
          <t>16#138E = 5006</t>
        </is>
      </c>
      <c r="D1131" s="65" t="inlineStr">
        <is>
          <t>16#2014/7</t>
        </is>
      </c>
      <c r="E1131" s="65" t="inlineStr">
        <is>
          <t>16#7A/01/07 = 122/01/07</t>
        </is>
      </c>
      <c r="F1131" s="67" t="inlineStr">
        <is>
          <t>PSL</t>
        </is>
      </c>
      <c r="G1131" s="65" t="inlineStr">
        <is>
          <t>Configuration and settings</t>
        </is>
      </c>
      <c r="H1131" s="65" t="inlineStr">
        <is>
          <t>R/WS</t>
        </is>
      </c>
      <c r="I1131" s="65" t="inlineStr">
        <is>
          <t>WORD (Enumeration)</t>
        </is>
      </c>
      <c r="J1131" s="65" t="inlineStr">
        <is>
          <t>-</t>
        </is>
      </c>
      <c r="K1131" s="65" t="inlineStr">
        <is>
          <t>[Not assigned] NO</t>
        </is>
      </c>
      <c r="L1131" s="66" t="n"/>
      <c r="M1131" s="65" t="inlineStr">
        <is>
          <t>[R6 Assignment] (R6)</t>
        </is>
      </c>
      <c r="N1131" s="69" t="inlineStr">
        <is>
          <t>[R6 configuration] (R6)</t>
        </is>
      </c>
    </row>
    <row customFormat="1" r="1132" s="60">
      <c r="A1132" s="64" t="inlineStr">
        <is>
          <t>R6D</t>
        </is>
      </c>
      <c r="B1132" s="65" t="inlineStr">
        <is>
          <t>R6 activation delay time</t>
        </is>
      </c>
      <c r="C1132" s="65" t="inlineStr">
        <is>
          <t>16#1096 = 4246</t>
        </is>
      </c>
      <c r="D1132" s="65" t="inlineStr">
        <is>
          <t>16#200C/2F</t>
        </is>
      </c>
      <c r="E1132" s="65" t="inlineStr">
        <is>
          <t>16#76/01/2F = 118/01/47</t>
        </is>
      </c>
      <c r="F1132" s="66" t="n"/>
      <c r="G1132" s="65" t="inlineStr">
        <is>
          <t>Configuration and settings</t>
        </is>
      </c>
      <c r="H1132" s="65" t="inlineStr">
        <is>
          <t>R/W</t>
        </is>
      </c>
      <c r="I1132" s="65" t="inlineStr">
        <is>
          <t>UINT (Unsigned16)</t>
        </is>
      </c>
      <c r="J1132" s="65" t="inlineStr">
        <is>
          <t>1 ms</t>
        </is>
      </c>
      <c r="K1132" s="65" t="inlineStr">
        <is>
          <t>0 ms</t>
        </is>
      </c>
      <c r="L1132" s="65" t="inlineStr">
        <is>
          <t>0 ms ... 60000 ms</t>
        </is>
      </c>
      <c r="M1132" s="65" t="inlineStr">
        <is>
          <t>[R6 activ delay time] (R6D)</t>
        </is>
      </c>
      <c r="N1132" s="69" t="inlineStr">
        <is>
          <t>[R6 configuration] (R6)</t>
        </is>
      </c>
    </row>
    <row customFormat="1" r="1133" s="60">
      <c r="A1133" s="64" t="inlineStr">
        <is>
          <t>R6H</t>
        </is>
      </c>
      <c r="B1133" s="65" t="inlineStr">
        <is>
          <t>R6 holding delay time</t>
        </is>
      </c>
      <c r="C1133" s="65" t="inlineStr">
        <is>
          <t>16#1082 = 4226</t>
        </is>
      </c>
      <c r="D1133" s="65" t="inlineStr">
        <is>
          <t>16#200C/1B</t>
        </is>
      </c>
      <c r="E1133" s="65" t="inlineStr">
        <is>
          <t>16#76/01/1B = 118/01/27</t>
        </is>
      </c>
      <c r="F1133" s="66" t="n"/>
      <c r="G1133" s="65" t="inlineStr">
        <is>
          <t>Configuration and settings</t>
        </is>
      </c>
      <c r="H1133" s="65" t="inlineStr">
        <is>
          <t>R/W</t>
        </is>
      </c>
      <c r="I1133" s="65" t="inlineStr">
        <is>
          <t>UINT (Unsigned16)</t>
        </is>
      </c>
      <c r="J1133" s="65" t="inlineStr">
        <is>
          <t>1 ms</t>
        </is>
      </c>
      <c r="K1133" s="65" t="inlineStr">
        <is>
          <t>0 ms</t>
        </is>
      </c>
      <c r="L1133" s="65" t="inlineStr">
        <is>
          <t>0 ms ... 9999 ms</t>
        </is>
      </c>
      <c r="M1133" s="65" t="inlineStr">
        <is>
          <t>[R6 hold delay time] (R6H)</t>
        </is>
      </c>
      <c r="N1133" s="69" t="inlineStr">
        <is>
          <t>[R6 configuration] (R6)</t>
        </is>
      </c>
    </row>
    <row customFormat="1" r="1134" s="60">
      <c r="A1134" s="64" t="inlineStr">
        <is>
          <t>R6S</t>
        </is>
      </c>
      <c r="B1134" s="65" t="inlineStr">
        <is>
          <t>R6 status (output active level)</t>
        </is>
      </c>
      <c r="C1134" s="65" t="inlineStr">
        <is>
          <t>16#106E = 4206</t>
        </is>
      </c>
      <c r="D1134" s="65" t="inlineStr">
        <is>
          <t>16#200C/7</t>
        </is>
      </c>
      <c r="E1134" s="65" t="inlineStr">
        <is>
          <t>16#76/01/07 = 118/01/07</t>
        </is>
      </c>
      <c r="F1134" s="67" t="inlineStr">
        <is>
          <t>NPL</t>
        </is>
      </c>
      <c r="G1134" s="65" t="inlineStr">
        <is>
          <t>Configuration and settings</t>
        </is>
      </c>
      <c r="H1134" s="65" t="inlineStr">
        <is>
          <t>R/WS</t>
        </is>
      </c>
      <c r="I1134" s="65" t="inlineStr">
        <is>
          <t>WORD (Enumeration)</t>
        </is>
      </c>
      <c r="J1134" s="65" t="inlineStr">
        <is>
          <t>-</t>
        </is>
      </c>
      <c r="K1134" s="65" t="inlineStr">
        <is>
          <t>[1] POS</t>
        </is>
      </c>
      <c r="L1134" s="66" t="n"/>
      <c r="M1134" s="65" t="inlineStr">
        <is>
          <t>[R6 status] (R6S)</t>
        </is>
      </c>
      <c r="N1134" s="69" t="inlineStr">
        <is>
          <t>[R6 configuration] (R6)</t>
        </is>
      </c>
    </row>
    <row customFormat="1" r="1135" s="60">
      <c r="A1135" s="64" t="inlineStr">
        <is>
          <t>RFP9</t>
        </is>
      </c>
      <c r="B1135" s="65" t="inlineStr">
        <is>
          <t>Motor frequency</t>
        </is>
      </c>
      <c r="C1135" s="65" t="inlineStr">
        <is>
          <t>16#1C5B = 7259</t>
        </is>
      </c>
      <c r="D1135" s="65" t="inlineStr">
        <is>
          <t>16#202A/3C</t>
        </is>
      </c>
      <c r="E1135" s="65" t="inlineStr">
        <is>
          <t>16#85/01/3C = 133/01/60</t>
        </is>
      </c>
      <c r="F1135" s="66" t="n"/>
      <c r="G1135" s="65" t="inlineStr">
        <is>
          <t>History parameters</t>
        </is>
      </c>
      <c r="H1135" s="65" t="inlineStr">
        <is>
          <t>R</t>
        </is>
      </c>
      <c r="I1135" s="65" t="inlineStr">
        <is>
          <t>INT (Signed16)</t>
        </is>
      </c>
      <c r="J1135" s="65" t="inlineStr">
        <is>
          <t>0.1 Hz</t>
        </is>
      </c>
      <c r="K1135" s="66" t="n"/>
      <c r="L1135" s="65" t="inlineStr">
        <is>
          <t>-3276.7 Hz ... 3276.7 Hz</t>
        </is>
      </c>
      <c r="M1135" s="65" t="inlineStr">
        <is>
          <t>[Motor frequency] (RFP9)</t>
        </is>
      </c>
      <c r="N1135" s="69" t="inlineStr">
        <is>
          <t>[None] (DP9)</t>
        </is>
      </c>
    </row>
    <row customFormat="1" r="1136" s="60">
      <c r="A1136" s="64" t="inlineStr">
        <is>
          <t>RFPA</t>
        </is>
      </c>
      <c r="B1136" s="65" t="inlineStr">
        <is>
          <t>Motor frequency</t>
        </is>
      </c>
      <c r="C1136" s="65" t="inlineStr">
        <is>
          <t>16#1DE2 = 7650</t>
        </is>
      </c>
      <c r="D1136" s="65" t="inlineStr">
        <is>
          <t>16#202E/33</t>
        </is>
      </c>
      <c r="E1136" s="65" t="inlineStr">
        <is>
          <t>16#87/01/33 = 135/01/51</t>
        </is>
      </c>
      <c r="F1136" s="66" t="n"/>
      <c r="G1136" s="65" t="inlineStr">
        <is>
          <t>History parameters</t>
        </is>
      </c>
      <c r="H1136" s="65" t="inlineStr">
        <is>
          <t>R</t>
        </is>
      </c>
      <c r="I1136" s="65" t="inlineStr">
        <is>
          <t>INT (Signed16)</t>
        </is>
      </c>
      <c r="J1136" s="65" t="inlineStr">
        <is>
          <t>0.1 Hz</t>
        </is>
      </c>
      <c r="K1136" s="66" t="n"/>
      <c r="L1136" s="65" t="inlineStr">
        <is>
          <t>-3276.7 Hz ... 3276.7 Hz</t>
        </is>
      </c>
      <c r="M1136" s="65" t="inlineStr">
        <is>
          <t>[Motor frequency] (RFPA)</t>
        </is>
      </c>
      <c r="N1136" s="69" t="inlineStr">
        <is>
          <t>[None] (DPA)</t>
        </is>
      </c>
    </row>
    <row customFormat="1" r="1137" s="60">
      <c r="A1137" s="64" t="inlineStr">
        <is>
          <t>RFPB</t>
        </is>
      </c>
      <c r="B1137" s="65" t="inlineStr">
        <is>
          <t>Motor frequency</t>
        </is>
      </c>
      <c r="C1137" s="65" t="inlineStr">
        <is>
          <t>16#1DE3 = 7651</t>
        </is>
      </c>
      <c r="D1137" s="65" t="inlineStr">
        <is>
          <t>16#202E/34</t>
        </is>
      </c>
      <c r="E1137" s="65" t="inlineStr">
        <is>
          <t>16#87/01/34 = 135/01/52</t>
        </is>
      </c>
      <c r="F1137" s="66" t="n"/>
      <c r="G1137" s="65" t="inlineStr">
        <is>
          <t>History parameters</t>
        </is>
      </c>
      <c r="H1137" s="65" t="inlineStr">
        <is>
          <t>R</t>
        </is>
      </c>
      <c r="I1137" s="65" t="inlineStr">
        <is>
          <t>INT (Signed16)</t>
        </is>
      </c>
      <c r="J1137" s="65" t="inlineStr">
        <is>
          <t>0.1 Hz</t>
        </is>
      </c>
      <c r="K1137" s="66" t="n"/>
      <c r="L1137" s="65" t="inlineStr">
        <is>
          <t>-3276.7 Hz ... 3276.7 Hz</t>
        </is>
      </c>
      <c r="M1137" s="65" t="inlineStr">
        <is>
          <t>[Motor frequency] (RFPB)</t>
        </is>
      </c>
      <c r="N1137" s="69" t="inlineStr">
        <is>
          <t>[None] (DPB)</t>
        </is>
      </c>
    </row>
    <row customFormat="1" r="1138" s="60">
      <c r="A1138" s="64" t="inlineStr">
        <is>
          <t>RFPC</t>
        </is>
      </c>
      <c r="B1138" s="65" t="inlineStr">
        <is>
          <t>Motor frequency</t>
        </is>
      </c>
      <c r="C1138" s="65" t="inlineStr">
        <is>
          <t>16#1DE4 = 7652</t>
        </is>
      </c>
      <c r="D1138" s="65" t="inlineStr">
        <is>
          <t>16#202E/35</t>
        </is>
      </c>
      <c r="E1138" s="65" t="inlineStr">
        <is>
          <t>16#87/01/35 = 135/01/53</t>
        </is>
      </c>
      <c r="F1138" s="66" t="n"/>
      <c r="G1138" s="65" t="inlineStr">
        <is>
          <t>History parameters</t>
        </is>
      </c>
      <c r="H1138" s="65" t="inlineStr">
        <is>
          <t>R</t>
        </is>
      </c>
      <c r="I1138" s="65" t="inlineStr">
        <is>
          <t>INT (Signed16)</t>
        </is>
      </c>
      <c r="J1138" s="65" t="inlineStr">
        <is>
          <t>0.1 Hz</t>
        </is>
      </c>
      <c r="K1138" s="66" t="n"/>
      <c r="L1138" s="65" t="inlineStr">
        <is>
          <t>-3276.7 Hz ... 3276.7 Hz</t>
        </is>
      </c>
      <c r="M1138" s="65" t="inlineStr">
        <is>
          <t>[Motor frequency] (RFPC)</t>
        </is>
      </c>
      <c r="N1138" s="69" t="inlineStr">
        <is>
          <t>[None] (DPC)</t>
        </is>
      </c>
    </row>
    <row customFormat="1" r="1139" s="60">
      <c r="A1139" s="64" t="inlineStr">
        <is>
          <t>RFPD</t>
        </is>
      </c>
      <c r="B1139" s="65" t="inlineStr">
        <is>
          <t>Motor frequency</t>
        </is>
      </c>
      <c r="C1139" s="65" t="inlineStr">
        <is>
          <t>16#1DE5 = 7653</t>
        </is>
      </c>
      <c r="D1139" s="65" t="inlineStr">
        <is>
          <t>16#202E/36</t>
        </is>
      </c>
      <c r="E1139" s="65" t="inlineStr">
        <is>
          <t>16#87/01/36 = 135/01/54</t>
        </is>
      </c>
      <c r="F1139" s="66" t="n"/>
      <c r="G1139" s="65" t="inlineStr">
        <is>
          <t>History parameters</t>
        </is>
      </c>
      <c r="H1139" s="65" t="inlineStr">
        <is>
          <t>R</t>
        </is>
      </c>
      <c r="I1139" s="65" t="inlineStr">
        <is>
          <t>INT (Signed16)</t>
        </is>
      </c>
      <c r="J1139" s="65" t="inlineStr">
        <is>
          <t>0.1 Hz</t>
        </is>
      </c>
      <c r="K1139" s="66" t="n"/>
      <c r="L1139" s="65" t="inlineStr">
        <is>
          <t>-3276.7 Hz ... 3276.7 Hz</t>
        </is>
      </c>
      <c r="M1139" s="65" t="inlineStr">
        <is>
          <t>[Motor frequency] (RFPD)</t>
        </is>
      </c>
      <c r="N1139" s="69" t="inlineStr">
        <is>
          <t>[None] (DPD)</t>
        </is>
      </c>
    </row>
    <row customFormat="1" r="1140" s="60">
      <c r="A1140" s="64" t="inlineStr">
        <is>
          <t>RFPE</t>
        </is>
      </c>
      <c r="B1140" s="65" t="inlineStr">
        <is>
          <t>Motor frequency</t>
        </is>
      </c>
      <c r="C1140" s="65" t="inlineStr">
        <is>
          <t>16#1DE6 = 7654</t>
        </is>
      </c>
      <c r="D1140" s="65" t="inlineStr">
        <is>
          <t>16#202E/37</t>
        </is>
      </c>
      <c r="E1140" s="65" t="inlineStr">
        <is>
          <t>16#87/01/37 = 135/01/55</t>
        </is>
      </c>
      <c r="F1140" s="66" t="n"/>
      <c r="G1140" s="65" t="inlineStr">
        <is>
          <t>History parameters</t>
        </is>
      </c>
      <c r="H1140" s="65" t="inlineStr">
        <is>
          <t>R</t>
        </is>
      </c>
      <c r="I1140" s="65" t="inlineStr">
        <is>
          <t>INT (Signed16)</t>
        </is>
      </c>
      <c r="J1140" s="65" t="inlineStr">
        <is>
          <t>0.1 Hz</t>
        </is>
      </c>
      <c r="K1140" s="66" t="n"/>
      <c r="L1140" s="65" t="inlineStr">
        <is>
          <t>-3276.7 Hz ... 3276.7 Hz</t>
        </is>
      </c>
      <c r="M1140" s="65" t="inlineStr">
        <is>
          <t>[Motor frequency] (RFPE)</t>
        </is>
      </c>
      <c r="N1140" s="69" t="inlineStr">
        <is>
          <t>[None] (DPE)</t>
        </is>
      </c>
    </row>
    <row customFormat="1" r="1141" s="60">
      <c r="A1141" s="64" t="inlineStr">
        <is>
          <t>RFPF</t>
        </is>
      </c>
      <c r="B1141" s="65" t="inlineStr">
        <is>
          <t>Motor frequency</t>
        </is>
      </c>
      <c r="C1141" s="65" t="inlineStr">
        <is>
          <t>16#1DE7 = 7655</t>
        </is>
      </c>
      <c r="D1141" s="65" t="inlineStr">
        <is>
          <t>16#202E/38</t>
        </is>
      </c>
      <c r="E1141" s="65" t="inlineStr">
        <is>
          <t>16#87/01/38 = 135/01/56</t>
        </is>
      </c>
      <c r="F1141" s="66" t="n"/>
      <c r="G1141" s="65" t="inlineStr">
        <is>
          <t>History parameters</t>
        </is>
      </c>
      <c r="H1141" s="65" t="inlineStr">
        <is>
          <t>R</t>
        </is>
      </c>
      <c r="I1141" s="65" t="inlineStr">
        <is>
          <t>INT (Signed16)</t>
        </is>
      </c>
      <c r="J1141" s="65" t="inlineStr">
        <is>
          <t>0.1 Hz</t>
        </is>
      </c>
      <c r="K1141" s="66" t="n"/>
      <c r="L1141" s="65" t="inlineStr">
        <is>
          <t>-3276.7 Hz ... 3276.7 Hz</t>
        </is>
      </c>
      <c r="M1141" s="65" t="inlineStr">
        <is>
          <t>[Motor frequency] (RFPF)</t>
        </is>
      </c>
      <c r="N1141" s="69" t="inlineStr">
        <is>
          <t>[None] (DPF)</t>
        </is>
      </c>
    </row>
    <row customFormat="1" r="1142" s="60">
      <c r="A1142" s="64" t="inlineStr">
        <is>
          <t>RHO</t>
        </is>
      </c>
      <c r="B1142" s="65" t="inlineStr">
        <is>
          <t>Density</t>
        </is>
      </c>
      <c r="C1142" s="65" t="inlineStr">
        <is>
          <t>16#3E82 = 16002</t>
        </is>
      </c>
      <c r="D1142" s="65" t="inlineStr">
        <is>
          <t>16#2082/3</t>
        </is>
      </c>
      <c r="E1142" s="65" t="inlineStr">
        <is>
          <t>16#B1/01/03 = 177/01/03</t>
        </is>
      </c>
      <c r="F1142" s="66" t="n"/>
      <c r="G1142" s="65" t="inlineStr">
        <is>
          <t>Configuration and settings</t>
        </is>
      </c>
      <c r="H1142" s="65" t="inlineStr">
        <is>
          <t>R/W</t>
        </is>
      </c>
      <c r="I1142" s="65" t="inlineStr">
        <is>
          <t>UINT (Unsigned16)</t>
        </is>
      </c>
      <c r="J1142" s="65" t="inlineStr">
        <is>
          <t>1 kg/m³</t>
        </is>
      </c>
      <c r="K1142" s="65" t="inlineStr">
        <is>
          <t>1000 kg/m³</t>
        </is>
      </c>
      <c r="L1142" s="65" t="inlineStr">
        <is>
          <t>100 kg/m³ ... 10000 kg/m³</t>
        </is>
      </c>
      <c r="M1142" s="65" t="inlineStr">
        <is>
          <t>[Liquid Density] (RHO)</t>
        </is>
      </c>
      <c r="N1142" s="69" t="inlineStr">
        <is>
          <t>[Define system units] (SUC)</t>
        </is>
      </c>
    </row>
    <row customFormat="1" r="1143" s="60">
      <c r="A1143" s="64" t="inlineStr">
        <is>
          <t>RTD</t>
        </is>
      </c>
      <c r="B1143" s="65" t="inlineStr">
        <is>
          <t>Reference high threshold</t>
        </is>
      </c>
      <c r="C1143" s="65" t="inlineStr">
        <is>
          <t>16#2B05 = 11013</t>
        </is>
      </c>
      <c r="D1143" s="65" t="inlineStr">
        <is>
          <t>16#2050/E</t>
        </is>
      </c>
      <c r="E1143" s="65" t="inlineStr">
        <is>
          <t>16#98/01/0E = 152/01/14</t>
        </is>
      </c>
      <c r="F1143" s="66" t="n"/>
      <c r="G1143" s="65" t="inlineStr">
        <is>
          <t>Configuration and settings</t>
        </is>
      </c>
      <c r="H1143" s="65" t="inlineStr">
        <is>
          <t>R/W</t>
        </is>
      </c>
      <c r="I1143" s="65" t="inlineStr">
        <is>
          <t>UINT (Unsigned16)</t>
        </is>
      </c>
      <c r="J1143" s="65" t="inlineStr">
        <is>
          <t>0.1 Hz</t>
        </is>
      </c>
      <c r="K1143" s="65" t="inlineStr">
        <is>
          <t>0.0 Hz</t>
        </is>
      </c>
      <c r="L1143" s="65" t="inlineStr">
        <is>
          <t>0.0 Hz ... 300.0 Hz</t>
        </is>
      </c>
      <c r="M1143" s="65" t="inlineStr">
        <is>
          <t>[Reference high Thd] (RTD)</t>
        </is>
      </c>
      <c r="N1143" s="69" t="inlineStr">
        <is>
          <t>[Threshold reached] (THRE)
[Settings] (SET)</t>
        </is>
      </c>
    </row>
    <row customFormat="1" r="1144" s="60">
      <c r="A1144" s="64" t="inlineStr">
        <is>
          <t>RTDL</t>
        </is>
      </c>
      <c r="B1144" s="65" t="inlineStr">
        <is>
          <t>Reference low threshold</t>
        </is>
      </c>
      <c r="C1144" s="65" t="inlineStr">
        <is>
          <t>16#2B06 = 11014</t>
        </is>
      </c>
      <c r="D1144" s="65" t="inlineStr">
        <is>
          <t>16#2050/F</t>
        </is>
      </c>
      <c r="E1144" s="65" t="inlineStr">
        <is>
          <t>16#98/01/0F = 152/01/15</t>
        </is>
      </c>
      <c r="F1144" s="66" t="n"/>
      <c r="G1144" s="65" t="inlineStr">
        <is>
          <t>Configuration and settings</t>
        </is>
      </c>
      <c r="H1144" s="65" t="inlineStr">
        <is>
          <t>R/W</t>
        </is>
      </c>
      <c r="I1144" s="65" t="inlineStr">
        <is>
          <t>UINT (Unsigned16)</t>
        </is>
      </c>
      <c r="J1144" s="65" t="inlineStr">
        <is>
          <t>0.1 Hz</t>
        </is>
      </c>
      <c r="K1144" s="65" t="inlineStr">
        <is>
          <t>0.0 Hz</t>
        </is>
      </c>
      <c r="L1144" s="65" t="inlineStr">
        <is>
          <t>0.0 Hz ... 300.0 Hz</t>
        </is>
      </c>
      <c r="M1144" s="65" t="inlineStr">
        <is>
          <t>[Reference low Thd] (RTDL)</t>
        </is>
      </c>
      <c r="N1144" s="69" t="inlineStr">
        <is>
          <t>[Threshold reached] (THRE)
[Settings] (SET)</t>
        </is>
      </c>
    </row>
    <row customFormat="1" r="1145" s="60">
      <c r="A1145" s="64" t="inlineStr">
        <is>
          <t>RTP9</t>
        </is>
      </c>
      <c r="B1145" s="65" t="inlineStr">
        <is>
          <t>Run Elapsed time</t>
        </is>
      </c>
      <c r="C1145" s="65" t="inlineStr">
        <is>
          <t>16#1C65 = 7269</t>
        </is>
      </c>
      <c r="D1145" s="65" t="inlineStr">
        <is>
          <t>16#202A/46</t>
        </is>
      </c>
      <c r="E1145" s="65" t="inlineStr">
        <is>
          <t>16#85/01/46 = 133/01/70</t>
        </is>
      </c>
      <c r="F1145" s="66" t="n"/>
      <c r="G1145" s="65" t="inlineStr">
        <is>
          <t>History parameters</t>
        </is>
      </c>
      <c r="H1145" s="65" t="inlineStr">
        <is>
          <t>R</t>
        </is>
      </c>
      <c r="I1145" s="65" t="inlineStr">
        <is>
          <t>UINT (Unsigned16)</t>
        </is>
      </c>
      <c r="J1145" s="65" t="inlineStr">
        <is>
          <t>1 h</t>
        </is>
      </c>
      <c r="K1145" s="66" t="n"/>
      <c r="L1145" s="65" t="inlineStr">
        <is>
          <t>0 h ... 65535 h</t>
        </is>
      </c>
      <c r="M1145" s="65" t="inlineStr">
        <is>
          <t>[Run Elapsed time] (RTP9)</t>
        </is>
      </c>
      <c r="N1145" s="69" t="inlineStr">
        <is>
          <t>[None] (DP9)</t>
        </is>
      </c>
    </row>
    <row customFormat="1" r="1146" s="60">
      <c r="A1146" s="64" t="inlineStr">
        <is>
          <t>RTPA</t>
        </is>
      </c>
      <c r="B1146" s="65" t="inlineStr">
        <is>
          <t>Run Elapsed time</t>
        </is>
      </c>
      <c r="C1146" s="65" t="inlineStr">
        <is>
          <t>16#1DEC = 7660</t>
        </is>
      </c>
      <c r="D1146" s="65" t="inlineStr">
        <is>
          <t>16#202E/3D</t>
        </is>
      </c>
      <c r="E1146" s="65" t="inlineStr">
        <is>
          <t>16#87/01/3D = 135/01/61</t>
        </is>
      </c>
      <c r="F1146" s="66" t="n"/>
      <c r="G1146" s="65" t="inlineStr">
        <is>
          <t>History parameters</t>
        </is>
      </c>
      <c r="H1146" s="65" t="inlineStr">
        <is>
          <t>R</t>
        </is>
      </c>
      <c r="I1146" s="65" t="inlineStr">
        <is>
          <t>UINT (Unsigned16)</t>
        </is>
      </c>
      <c r="J1146" s="65" t="inlineStr">
        <is>
          <t>1 h</t>
        </is>
      </c>
      <c r="K1146" s="66" t="n"/>
      <c r="L1146" s="65" t="inlineStr">
        <is>
          <t>0 h ... 65535 h</t>
        </is>
      </c>
      <c r="M1146" s="65" t="inlineStr">
        <is>
          <t>[Run Elapsed time] (RTPA)</t>
        </is>
      </c>
      <c r="N1146" s="69" t="inlineStr">
        <is>
          <t>[None] (DPA)</t>
        </is>
      </c>
    </row>
    <row customFormat="1" r="1147" s="60">
      <c r="A1147" s="64" t="inlineStr">
        <is>
          <t>RTPB</t>
        </is>
      </c>
      <c r="B1147" s="65" t="inlineStr">
        <is>
          <t>Run Elapsed time</t>
        </is>
      </c>
      <c r="C1147" s="65" t="inlineStr">
        <is>
          <t>16#1DED = 7661</t>
        </is>
      </c>
      <c r="D1147" s="65" t="inlineStr">
        <is>
          <t>16#202E/3E</t>
        </is>
      </c>
      <c r="E1147" s="65" t="inlineStr">
        <is>
          <t>16#87/01/3E = 135/01/62</t>
        </is>
      </c>
      <c r="F1147" s="66" t="n"/>
      <c r="G1147" s="65" t="inlineStr">
        <is>
          <t>History parameters</t>
        </is>
      </c>
      <c r="H1147" s="65" t="inlineStr">
        <is>
          <t>R</t>
        </is>
      </c>
      <c r="I1147" s="65" t="inlineStr">
        <is>
          <t>UINT (Unsigned16)</t>
        </is>
      </c>
      <c r="J1147" s="65" t="inlineStr">
        <is>
          <t>1 h</t>
        </is>
      </c>
      <c r="K1147" s="66" t="n"/>
      <c r="L1147" s="65" t="inlineStr">
        <is>
          <t>0 h ... 65535 h</t>
        </is>
      </c>
      <c r="M1147" s="65" t="inlineStr">
        <is>
          <t>[Run Elapsed time] (RTPB)</t>
        </is>
      </c>
      <c r="N1147" s="69" t="inlineStr">
        <is>
          <t>[None] (DPB)</t>
        </is>
      </c>
    </row>
    <row customFormat="1" r="1148" s="60">
      <c r="A1148" s="64" t="inlineStr">
        <is>
          <t>RTPC</t>
        </is>
      </c>
      <c r="B1148" s="65" t="inlineStr">
        <is>
          <t>Run Elapsed time</t>
        </is>
      </c>
      <c r="C1148" s="65" t="inlineStr">
        <is>
          <t>16#1DEE = 7662</t>
        </is>
      </c>
      <c r="D1148" s="65" t="inlineStr">
        <is>
          <t>16#202E/3F</t>
        </is>
      </c>
      <c r="E1148" s="65" t="inlineStr">
        <is>
          <t>16#87/01/3F = 135/01/63</t>
        </is>
      </c>
      <c r="F1148" s="66" t="n"/>
      <c r="G1148" s="65" t="inlineStr">
        <is>
          <t>History parameters</t>
        </is>
      </c>
      <c r="H1148" s="65" t="inlineStr">
        <is>
          <t>R</t>
        </is>
      </c>
      <c r="I1148" s="65" t="inlineStr">
        <is>
          <t>UINT (Unsigned16)</t>
        </is>
      </c>
      <c r="J1148" s="65" t="inlineStr">
        <is>
          <t>1 h</t>
        </is>
      </c>
      <c r="K1148" s="66" t="n"/>
      <c r="L1148" s="65" t="inlineStr">
        <is>
          <t>0 h ... 65535 h</t>
        </is>
      </c>
      <c r="M1148" s="65" t="inlineStr">
        <is>
          <t>[Run Elapsed time] (RTPC)</t>
        </is>
      </c>
      <c r="N1148" s="69" t="inlineStr">
        <is>
          <t>[None] (DPC)</t>
        </is>
      </c>
    </row>
    <row customFormat="1" r="1149" s="60">
      <c r="A1149" s="64" t="inlineStr">
        <is>
          <t>RTPD</t>
        </is>
      </c>
      <c r="B1149" s="65" t="inlineStr">
        <is>
          <t>Run Elapsed time</t>
        </is>
      </c>
      <c r="C1149" s="65" t="inlineStr">
        <is>
          <t>16#1DEF = 7663</t>
        </is>
      </c>
      <c r="D1149" s="65" t="inlineStr">
        <is>
          <t>16#202E/40</t>
        </is>
      </c>
      <c r="E1149" s="65" t="inlineStr">
        <is>
          <t>16#87/01/40 = 135/01/64</t>
        </is>
      </c>
      <c r="F1149" s="66" t="n"/>
      <c r="G1149" s="65" t="inlineStr">
        <is>
          <t>History parameters</t>
        </is>
      </c>
      <c r="H1149" s="65" t="inlineStr">
        <is>
          <t>R</t>
        </is>
      </c>
      <c r="I1149" s="65" t="inlineStr">
        <is>
          <t>UINT (Unsigned16)</t>
        </is>
      </c>
      <c r="J1149" s="65" t="inlineStr">
        <is>
          <t>1 h</t>
        </is>
      </c>
      <c r="K1149" s="66" t="n"/>
      <c r="L1149" s="65" t="inlineStr">
        <is>
          <t>0 h ... 65535 h</t>
        </is>
      </c>
      <c r="M1149" s="65" t="inlineStr">
        <is>
          <t>[Run Elapsed time] (RTPD)</t>
        </is>
      </c>
      <c r="N1149" s="69" t="inlineStr">
        <is>
          <t>[None] (DPD)</t>
        </is>
      </c>
    </row>
    <row customFormat="1" r="1150" s="60">
      <c r="A1150" s="64" t="inlineStr">
        <is>
          <t>RTPE</t>
        </is>
      </c>
      <c r="B1150" s="65" t="inlineStr">
        <is>
          <t>Run Elapsed time</t>
        </is>
      </c>
      <c r="C1150" s="65" t="inlineStr">
        <is>
          <t>16#1DF0 = 7664</t>
        </is>
      </c>
      <c r="D1150" s="65" t="inlineStr">
        <is>
          <t>16#202E/41</t>
        </is>
      </c>
      <c r="E1150" s="65" t="inlineStr">
        <is>
          <t>16#87/01/41 = 135/01/65</t>
        </is>
      </c>
      <c r="F1150" s="66" t="n"/>
      <c r="G1150" s="65" t="inlineStr">
        <is>
          <t>History parameters</t>
        </is>
      </c>
      <c r="H1150" s="65" t="inlineStr">
        <is>
          <t>R</t>
        </is>
      </c>
      <c r="I1150" s="65" t="inlineStr">
        <is>
          <t>UINT (Unsigned16)</t>
        </is>
      </c>
      <c r="J1150" s="65" t="inlineStr">
        <is>
          <t>1 h</t>
        </is>
      </c>
      <c r="K1150" s="66" t="n"/>
      <c r="L1150" s="65" t="inlineStr">
        <is>
          <t>0 h ... 65535 h</t>
        </is>
      </c>
      <c r="M1150" s="65" t="inlineStr">
        <is>
          <t>[Run Elapsed time] (RTPE)</t>
        </is>
      </c>
      <c r="N1150" s="69" t="inlineStr">
        <is>
          <t>[None] (DPE)</t>
        </is>
      </c>
    </row>
    <row customFormat="1" r="1151" s="60">
      <c r="A1151" s="64" t="inlineStr">
        <is>
          <t>RTPF</t>
        </is>
      </c>
      <c r="B1151" s="65" t="inlineStr">
        <is>
          <t>Run Elapsed time</t>
        </is>
      </c>
      <c r="C1151" s="65" t="inlineStr">
        <is>
          <t>16#1DF1 = 7665</t>
        </is>
      </c>
      <c r="D1151" s="65" t="inlineStr">
        <is>
          <t>16#202E/42</t>
        </is>
      </c>
      <c r="E1151" s="65" t="inlineStr">
        <is>
          <t>16#87/01/42 = 135/01/66</t>
        </is>
      </c>
      <c r="F1151" s="66" t="n"/>
      <c r="G1151" s="65" t="inlineStr">
        <is>
          <t>History parameters</t>
        </is>
      </c>
      <c r="H1151" s="65" t="inlineStr">
        <is>
          <t>R</t>
        </is>
      </c>
      <c r="I1151" s="65" t="inlineStr">
        <is>
          <t>UINT (Unsigned16)</t>
        </is>
      </c>
      <c r="J1151" s="65" t="inlineStr">
        <is>
          <t>1 h</t>
        </is>
      </c>
      <c r="K1151" s="66" t="n"/>
      <c r="L1151" s="65" t="inlineStr">
        <is>
          <t>0 h ... 65535 h</t>
        </is>
      </c>
      <c r="M1151" s="65" t="inlineStr">
        <is>
          <t>[Run Elapsed time] (RTPF)</t>
        </is>
      </c>
      <c r="N1151" s="69" t="inlineStr">
        <is>
          <t>[None] (DPF)</t>
        </is>
      </c>
    </row>
    <row customFormat="1" r="1152" s="60">
      <c r="A1152" s="64" t="inlineStr">
        <is>
          <t>SAI4</t>
        </is>
      </c>
      <c r="B1152" s="65" t="inlineStr">
        <is>
          <t>AI4 customer image (1mV, 0.001mA) without filter</t>
        </is>
      </c>
      <c r="C1152" s="65" t="inlineStr">
        <is>
          <t>16#14AE = 5294</t>
        </is>
      </c>
      <c r="D1152" s="65" t="inlineStr">
        <is>
          <t>16#2016/5F</t>
        </is>
      </c>
      <c r="E1152" s="65" t="inlineStr">
        <is>
          <t>16#7B/01/5F = 123/01/95</t>
        </is>
      </c>
      <c r="F1152" s="66" t="n"/>
      <c r="G1152" s="65" t="inlineStr">
        <is>
          <t>Measurement parameters</t>
        </is>
      </c>
      <c r="H1152" s="65" t="inlineStr">
        <is>
          <t>R</t>
        </is>
      </c>
      <c r="I1152" s="65" t="inlineStr">
        <is>
          <t>INT (Signed16)</t>
        </is>
      </c>
      <c r="J1152" s="65" t="inlineStr">
        <is>
          <t>Refer to programming manual</t>
        </is>
      </c>
      <c r="K1152" s="66" t="n"/>
      <c r="L1152" s="65" t="inlineStr">
        <is>
          <t>-32767 ... 32767</t>
        </is>
      </c>
      <c r="M1152" s="66" t="n"/>
      <c r="N1152" s="68" t="n"/>
    </row>
    <row customFormat="1" r="1153" s="60">
      <c r="A1153" s="64" t="inlineStr">
        <is>
          <t>SAI5</t>
        </is>
      </c>
      <c r="B1153" s="65" t="inlineStr">
        <is>
          <t>AI5 customer image (1mV, 0.001mA) without filter</t>
        </is>
      </c>
      <c r="C1153" s="65" t="inlineStr">
        <is>
          <t>16#14B2 = 5298</t>
        </is>
      </c>
      <c r="D1153" s="65" t="inlineStr">
        <is>
          <t>16#2016/63</t>
        </is>
      </c>
      <c r="E1153" s="65" t="inlineStr">
        <is>
          <t>16#7B/01/63 = 123/01/99</t>
        </is>
      </c>
      <c r="F1153" s="66" t="n"/>
      <c r="G1153" s="65" t="inlineStr">
        <is>
          <t>Measurement parameters</t>
        </is>
      </c>
      <c r="H1153" s="65" t="inlineStr">
        <is>
          <t>R</t>
        </is>
      </c>
      <c r="I1153" s="65" t="inlineStr">
        <is>
          <t>INT (Signed16)</t>
        </is>
      </c>
      <c r="J1153" s="65" t="inlineStr">
        <is>
          <t>Refer to programming manual</t>
        </is>
      </c>
      <c r="K1153" s="66" t="n"/>
      <c r="L1153" s="65" t="inlineStr">
        <is>
          <t>-32767 ... 32767</t>
        </is>
      </c>
      <c r="M1153" s="66" t="n"/>
      <c r="N1153" s="68" t="n"/>
    </row>
    <row customFormat="1" r="1154" s="60">
      <c r="A1154" s="64" t="inlineStr">
        <is>
          <t>SAO2</t>
        </is>
      </c>
      <c r="B1154" s="65" t="inlineStr">
        <is>
          <t>AO2 customer image (1mV, 0.001mA) without filter</t>
        </is>
      </c>
      <c r="C1154" s="65" t="inlineStr">
        <is>
          <t>16#14B0 = 5296</t>
        </is>
      </c>
      <c r="D1154" s="65" t="inlineStr">
        <is>
          <t>16#2016/61</t>
        </is>
      </c>
      <c r="E1154" s="65" t="inlineStr">
        <is>
          <t>16#7B/01/61 = 123/01/97</t>
        </is>
      </c>
      <c r="F1154" s="66" t="n"/>
      <c r="G1154" s="65" t="inlineStr">
        <is>
          <t>Actual values parameters</t>
        </is>
      </c>
      <c r="H1154" s="65" t="inlineStr">
        <is>
          <t>R</t>
        </is>
      </c>
      <c r="I1154" s="65" t="inlineStr">
        <is>
          <t>INT (Signed16)</t>
        </is>
      </c>
      <c r="J1154" s="65" t="inlineStr">
        <is>
          <t>Refer to programming manual</t>
        </is>
      </c>
      <c r="K1154" s="66" t="n"/>
      <c r="L1154" s="65" t="inlineStr">
        <is>
          <t>-32767 ... 32767</t>
        </is>
      </c>
      <c r="M1154" s="66" t="n"/>
      <c r="N1154" s="68" t="n"/>
    </row>
    <row customFormat="1" r="1155" s="60">
      <c r="A1155" s="64" t="inlineStr">
        <is>
          <t>SFS</t>
        </is>
      </c>
      <c r="B1155" s="65" t="inlineStr">
        <is>
          <t>PID start ref frequency</t>
        </is>
      </c>
      <c r="C1155" s="65" t="inlineStr">
        <is>
          <t>16#2EB3 = 11955</t>
        </is>
      </c>
      <c r="D1155" s="65" t="inlineStr">
        <is>
          <t>16#2059/38</t>
        </is>
      </c>
      <c r="E1155" s="65" t="inlineStr">
        <is>
          <t>16#9C/01/9C = 156/01/156</t>
        </is>
      </c>
      <c r="F1155" s="66" t="n"/>
      <c r="G1155" s="65" t="inlineStr">
        <is>
          <t>Configuration and settings</t>
        </is>
      </c>
      <c r="H1155" s="65" t="inlineStr">
        <is>
          <t>R/W</t>
        </is>
      </c>
      <c r="I1155" s="65" t="inlineStr">
        <is>
          <t>UINT (Unsigned16)</t>
        </is>
      </c>
      <c r="J1155" s="65" t="inlineStr">
        <is>
          <t>0.1 Hz</t>
        </is>
      </c>
      <c r="K1155" s="65" t="inlineStr">
        <is>
          <t>0.0 Hz</t>
        </is>
      </c>
      <c r="L1155" s="65" t="inlineStr">
        <is>
          <t>0.0 Hz ... 300.0 Hz</t>
        </is>
      </c>
      <c r="M1155" s="65" t="inlineStr">
        <is>
          <t>[PID Start Ref Freq] (SFS)</t>
        </is>
      </c>
      <c r="N1155" s="69" t="inlineStr">
        <is>
          <t>[Settings] (ST)
[Settings] (ST)
[Settings] (SET)</t>
        </is>
      </c>
    </row>
    <row customFormat="1" r="1156" s="60">
      <c r="A1156" s="64" t="inlineStr">
        <is>
          <t>SLBS</t>
        </is>
      </c>
      <c r="B1156" s="65" t="inlineStr">
        <is>
          <t>Sleep Boost Speed</t>
        </is>
      </c>
      <c r="C1156" s="65" t="inlineStr">
        <is>
          <t>16#2DEC = 11756</t>
        </is>
      </c>
      <c r="D1156" s="65" t="inlineStr">
        <is>
          <t>16#2057/39</t>
        </is>
      </c>
      <c r="E1156" s="65" t="inlineStr">
        <is>
          <t>16#9B/01/9D = 155/01/157</t>
        </is>
      </c>
      <c r="F1156" s="66" t="n"/>
      <c r="G1156" s="65" t="inlineStr">
        <is>
          <t>Configuration and settings</t>
        </is>
      </c>
      <c r="H1156" s="65" t="inlineStr">
        <is>
          <t>R/W</t>
        </is>
      </c>
      <c r="I1156" s="65" t="inlineStr">
        <is>
          <t>INT (Signed16)</t>
        </is>
      </c>
      <c r="J1156" s="65" t="inlineStr">
        <is>
          <t>0.1 Hz</t>
        </is>
      </c>
      <c r="K1156" s="65" t="inlineStr">
        <is>
          <t>0.0 Hz</t>
        </is>
      </c>
      <c r="L1156" s="65" t="inlineStr">
        <is>
          <t>0.0 Hz ... 599.0 Hz</t>
        </is>
      </c>
      <c r="M1156" s="65" t="inlineStr">
        <is>
          <t>[Sleep Boost Speed] (SLBS)</t>
        </is>
      </c>
      <c r="N1156" s="69" t="inlineStr">
        <is>
          <t>[Boost] (SBT)
[Settings] (SET)</t>
        </is>
      </c>
    </row>
    <row customFormat="1" r="1157" s="60">
      <c r="A1157" s="64" t="inlineStr">
        <is>
          <t>SLBT</t>
        </is>
      </c>
      <c r="B1157" s="65" t="inlineStr">
        <is>
          <t>Sleep Boost Time</t>
        </is>
      </c>
      <c r="C1157" s="65" t="inlineStr">
        <is>
          <t>16#2DED = 11757</t>
        </is>
      </c>
      <c r="D1157" s="65" t="inlineStr">
        <is>
          <t>16#2057/3A</t>
        </is>
      </c>
      <c r="E1157" s="65" t="inlineStr">
        <is>
          <t>16#9B/01/9E = 155/01/158</t>
        </is>
      </c>
      <c r="F1157" s="66" t="n"/>
      <c r="G1157" s="65" t="inlineStr">
        <is>
          <t>Configuration and settings</t>
        </is>
      </c>
      <c r="H1157" s="65" t="inlineStr">
        <is>
          <t>R/W</t>
        </is>
      </c>
      <c r="I1157" s="65" t="inlineStr">
        <is>
          <t>INT (Signed16)</t>
        </is>
      </c>
      <c r="J1157" s="65" t="inlineStr">
        <is>
          <t>1 s</t>
        </is>
      </c>
      <c r="K1157" s="65" t="inlineStr">
        <is>
          <t>0 s</t>
        </is>
      </c>
      <c r="L1157" s="65" t="inlineStr">
        <is>
          <t>0 s ... 3600 s</t>
        </is>
      </c>
      <c r="M1157" s="65" t="inlineStr">
        <is>
          <t>[Sleep Boost Time] (SLBT)</t>
        </is>
      </c>
      <c r="N1157" s="69" t="inlineStr">
        <is>
          <t>[Boost] (SBT)
[Settings] (SET)</t>
        </is>
      </c>
    </row>
    <row customFormat="1" r="1158" s="60">
      <c r="A1158" s="64" t="inlineStr">
        <is>
          <t>SLE</t>
        </is>
      </c>
      <c r="B1158" s="65" t="inlineStr">
        <is>
          <t>Sleep Offset Threshold</t>
        </is>
      </c>
      <c r="C1158" s="65" t="inlineStr">
        <is>
          <t>16#2DB6 = 11702</t>
        </is>
      </c>
      <c r="D1158" s="65" t="inlineStr">
        <is>
          <t>16#2057/3</t>
        </is>
      </c>
      <c r="E1158" s="65" t="inlineStr">
        <is>
          <t>16#9B/01/67 = 155/01/103</t>
        </is>
      </c>
      <c r="F1158" s="66" t="n"/>
      <c r="G1158" s="65" t="inlineStr">
        <is>
          <t>Configuration and settings</t>
        </is>
      </c>
      <c r="H1158" s="65" t="inlineStr">
        <is>
          <t>R/W</t>
        </is>
      </c>
      <c r="I1158" s="65" t="inlineStr">
        <is>
          <t>UINT (Unsigned16)</t>
        </is>
      </c>
      <c r="J1158" s="65" t="inlineStr">
        <is>
          <t>0.1 Hz</t>
        </is>
      </c>
      <c r="K1158" s="65" t="inlineStr">
        <is>
          <t>1.0 Hz</t>
        </is>
      </c>
      <c r="L1158" s="65" t="inlineStr">
        <is>
          <t>1.0 Hz ... 1000.0 Hz</t>
        </is>
      </c>
      <c r="M1158" s="65" t="inlineStr">
        <is>
          <t>[Sleep Offset Thres.] (SLE)</t>
        </is>
      </c>
      <c r="N1158" s="69" t="inlineStr">
        <is>
          <t>[Settings] (SET)
[Stop after speed timeout] (PRSP)</t>
        </is>
      </c>
    </row>
    <row customFormat="1" r="1159" s="60">
      <c r="A1159" s="64" t="inlineStr">
        <is>
          <t>SLFV</t>
        </is>
      </c>
      <c r="B1159" s="65" t="inlineStr">
        <is>
          <t>Estimated Pump flow value</t>
        </is>
      </c>
      <c r="C1159" s="65" t="inlineStr">
        <is>
          <t>16#3E87 = 16007</t>
        </is>
      </c>
      <c r="D1159" s="65" t="inlineStr">
        <is>
          <t>16#2082/8</t>
        </is>
      </c>
      <c r="E1159" s="65" t="inlineStr">
        <is>
          <t>16#B1/01/08 = 177/01/08</t>
        </is>
      </c>
      <c r="F1159" s="66" t="n"/>
      <c r="G1159" s="65" t="inlineStr">
        <is>
          <t>Actual values parameters</t>
        </is>
      </c>
      <c r="H1159" s="65" t="inlineStr">
        <is>
          <t>R</t>
        </is>
      </c>
      <c r="I1159" s="65" t="inlineStr">
        <is>
          <t>INT (Signed16)</t>
        </is>
      </c>
      <c r="J1159" s="65" t="inlineStr">
        <is>
          <t>Refer to programming manual</t>
        </is>
      </c>
      <c r="K1159" s="66" t="n"/>
      <c r="L1159" s="65" t="inlineStr">
        <is>
          <t>-32767 ... 32767</t>
        </is>
      </c>
      <c r="M1159" s="65" t="inlineStr">
        <is>
          <t>[Est. Pump Flow] (SLFV)</t>
        </is>
      </c>
      <c r="N1159" s="69" t="inlineStr">
        <is>
          <t>[Variable Speed Pump] (MPP)
[Flow estimation] (SFE)</t>
        </is>
      </c>
    </row>
    <row customFormat="1" r="1160" s="60">
      <c r="A1160" s="64" t="inlineStr">
        <is>
          <t>SLHV</t>
        </is>
      </c>
      <c r="B1160" s="65" t="inlineStr">
        <is>
          <t>Estimated Pump head value</t>
        </is>
      </c>
      <c r="C1160" s="65" t="inlineStr">
        <is>
          <t>16#3E8C = 16012</t>
        </is>
      </c>
      <c r="D1160" s="65" t="inlineStr">
        <is>
          <t>16#2082/D</t>
        </is>
      </c>
      <c r="E1160" s="65" t="inlineStr">
        <is>
          <t>16#B1/01/0D = 177/01/13</t>
        </is>
      </c>
      <c r="F1160" s="66" t="n"/>
      <c r="G1160" s="65" t="inlineStr">
        <is>
          <t>Actual values parameters</t>
        </is>
      </c>
      <c r="H1160" s="65" t="inlineStr">
        <is>
          <t>R</t>
        </is>
      </c>
      <c r="I1160" s="65" t="inlineStr">
        <is>
          <t>INT (Signed16)</t>
        </is>
      </c>
      <c r="J1160" s="65" t="inlineStr">
        <is>
          <t>Refer to programming manual</t>
        </is>
      </c>
      <c r="K1160" s="66" t="n"/>
      <c r="L1160" s="65" t="inlineStr">
        <is>
          <t>-32767 ... 32767</t>
        </is>
      </c>
      <c r="M1160" s="65" t="inlineStr">
        <is>
          <t>[Est. Pump Head] (SLHV)</t>
        </is>
      </c>
      <c r="N1160" s="69" t="inlineStr">
        <is>
          <t>[Variable Speed Pump] (MPP)</t>
        </is>
      </c>
    </row>
    <row customFormat="1" r="1161" s="60">
      <c r="A1161" s="64" t="inlineStr">
        <is>
          <t>SLPD</t>
        </is>
      </c>
      <c r="B1161" s="65" t="inlineStr">
        <is>
          <t>Sleep Delay</t>
        </is>
      </c>
      <c r="C1161" s="65" t="inlineStr">
        <is>
          <t>16#2DEB = 11755</t>
        </is>
      </c>
      <c r="D1161" s="65" t="inlineStr">
        <is>
          <t>16#2057/38</t>
        </is>
      </c>
      <c r="E1161" s="65" t="inlineStr">
        <is>
          <t>16#9B/01/9C = 155/01/156</t>
        </is>
      </c>
      <c r="F1161" s="66" t="n"/>
      <c r="G1161" s="65" t="inlineStr">
        <is>
          <t>Actual values parameters</t>
        </is>
      </c>
      <c r="H1161" s="65" t="inlineStr">
        <is>
          <t>R/W</t>
        </is>
      </c>
      <c r="I1161" s="65" t="inlineStr">
        <is>
          <t>INT (Signed16)</t>
        </is>
      </c>
      <c r="J1161" s="65" t="inlineStr">
        <is>
          <t>1 s</t>
        </is>
      </c>
      <c r="K1161" s="65" t="inlineStr">
        <is>
          <t>20 s</t>
        </is>
      </c>
      <c r="L1161" s="65" t="inlineStr">
        <is>
          <t>0 s ... 3600 s</t>
        </is>
      </c>
      <c r="M1161" s="65" t="inlineStr">
        <is>
          <t>[Sleep Delay] (SLPD)</t>
        </is>
      </c>
      <c r="N1161" s="69" t="inlineStr">
        <is>
          <t>[Sleep menu] (SLP)
[Settings] (SET)</t>
        </is>
      </c>
    </row>
    <row customFormat="1" r="1162" s="60">
      <c r="A1162" s="64" t="inlineStr">
        <is>
          <t>SLPM</t>
        </is>
      </c>
      <c r="B1162" s="65" t="inlineStr">
        <is>
          <t>Sleep Detection Mode</t>
        </is>
      </c>
      <c r="C1162" s="65" t="inlineStr">
        <is>
          <t>16#2DE6 = 11750</t>
        </is>
      </c>
      <c r="D1162" s="65" t="inlineStr">
        <is>
          <t>16#2057/33</t>
        </is>
      </c>
      <c r="E1162" s="65" t="inlineStr">
        <is>
          <t>16#9B/01/97 = 155/01/151</t>
        </is>
      </c>
      <c r="F1162" s="67" t="inlineStr">
        <is>
          <t>SLPM</t>
        </is>
      </c>
      <c r="G1162" s="65" t="inlineStr">
        <is>
          <t>Actual values parameters</t>
        </is>
      </c>
      <c r="H1162" s="65" t="inlineStr">
        <is>
          <t>R/WS</t>
        </is>
      </c>
      <c r="I1162" s="65" t="inlineStr">
        <is>
          <t>WORD (Enumeration)</t>
        </is>
      </c>
      <c r="J1162" s="65" t="inlineStr">
        <is>
          <t>-</t>
        </is>
      </c>
      <c r="K1162" s="65" t="inlineStr">
        <is>
          <t>[No] NO</t>
        </is>
      </c>
      <c r="L1162" s="66" t="n"/>
      <c r="M1162" s="65" t="inlineStr">
        <is>
          <t>[Sleep Detect Mode] (SLPM)</t>
        </is>
      </c>
      <c r="N1162" s="69" t="inlineStr">
        <is>
          <t>[Sleep menu] (SLP)</t>
        </is>
      </c>
    </row>
    <row customFormat="1" r="1163" s="60">
      <c r="A1163" s="64" t="inlineStr">
        <is>
          <t>SLPR</t>
        </is>
      </c>
      <c r="B1163" s="65" t="inlineStr">
        <is>
          <t>Sleep Power Level</t>
        </is>
      </c>
      <c r="C1163" s="65" t="inlineStr">
        <is>
          <t>16#2DEA = 11754</t>
        </is>
      </c>
      <c r="D1163" s="65" t="inlineStr">
        <is>
          <t>16#2057/37</t>
        </is>
      </c>
      <c r="E1163" s="65" t="inlineStr">
        <is>
          <t>16#9B/01/9B = 155/01/155</t>
        </is>
      </c>
      <c r="F1163" s="66" t="n"/>
      <c r="G1163" s="65" t="inlineStr">
        <is>
          <t>Actual values parameters</t>
        </is>
      </c>
      <c r="H1163" s="65" t="inlineStr">
        <is>
          <t>R/W</t>
        </is>
      </c>
      <c r="I1163" s="65" t="inlineStr">
        <is>
          <t>INT (Signed16)</t>
        </is>
      </c>
      <c r="J1163" s="65" t="inlineStr">
        <is>
          <t>Refer to programming manual</t>
        </is>
      </c>
      <c r="K1163" s="65" t="inlineStr">
        <is>
          <t>0</t>
        </is>
      </c>
      <c r="L1163" s="65" t="inlineStr">
        <is>
          <t>0 ... 32767</t>
        </is>
      </c>
      <c r="M1163" s="65" t="inlineStr">
        <is>
          <t>[Sleep Power Level] (SLPR)</t>
        </is>
      </c>
      <c r="N1163" s="69" t="inlineStr">
        <is>
          <t>[Sleep menu] (SLP)
[Settings] (SET)</t>
        </is>
      </c>
    </row>
    <row customFormat="1" r="1164" s="60">
      <c r="A1164" s="64" t="inlineStr">
        <is>
          <t>SLPW</t>
        </is>
      </c>
      <c r="B1164" s="65" t="inlineStr">
        <is>
          <t>Sleep Switch Assignment</t>
        </is>
      </c>
      <c r="C1164" s="65" t="inlineStr">
        <is>
          <t>16#2DE7 = 11751</t>
        </is>
      </c>
      <c r="D1164" s="65" t="inlineStr">
        <is>
          <t>16#2057/34</t>
        </is>
      </c>
      <c r="E1164" s="65" t="inlineStr">
        <is>
          <t>16#9B/01/98 = 155/01/152</t>
        </is>
      </c>
      <c r="F1164" s="67" t="inlineStr">
        <is>
          <t>PSLIN</t>
        </is>
      </c>
      <c r="G1164" s="65" t="inlineStr">
        <is>
          <t>Actual values parameters</t>
        </is>
      </c>
      <c r="H1164" s="65" t="inlineStr">
        <is>
          <t>R/WS</t>
        </is>
      </c>
      <c r="I1164" s="65" t="inlineStr">
        <is>
          <t>WORD (Enumeration)</t>
        </is>
      </c>
      <c r="J1164" s="65" t="inlineStr">
        <is>
          <t>-</t>
        </is>
      </c>
      <c r="K1164" s="65" t="inlineStr">
        <is>
          <t>[Not assigned] NO</t>
        </is>
      </c>
      <c r="L1164" s="66" t="n"/>
      <c r="M1164" s="65" t="inlineStr">
        <is>
          <t>[Sleep Switch Assign] (SLPW)</t>
        </is>
      </c>
      <c r="N1164" s="69" t="inlineStr">
        <is>
          <t>[Sleep menu] (SLP)</t>
        </is>
      </c>
    </row>
    <row customFormat="1" r="1165" s="60">
      <c r="A1165" s="64" t="inlineStr">
        <is>
          <t>SLSL</t>
        </is>
      </c>
      <c r="B1165" s="65" t="inlineStr">
        <is>
          <t>Sleep Minimum Speed Level</t>
        </is>
      </c>
      <c r="C1165" s="65" t="inlineStr">
        <is>
          <t>16#2DE9 = 11753</t>
        </is>
      </c>
      <c r="D1165" s="65" t="inlineStr">
        <is>
          <t>16#2057/36</t>
        </is>
      </c>
      <c r="E1165" s="65" t="inlineStr">
        <is>
          <t>16#9B/01/9A = 155/01/154</t>
        </is>
      </c>
      <c r="F1165" s="66" t="n"/>
      <c r="G1165" s="65" t="inlineStr">
        <is>
          <t>Actual values parameters</t>
        </is>
      </c>
      <c r="H1165" s="65" t="inlineStr">
        <is>
          <t>R/W</t>
        </is>
      </c>
      <c r="I1165" s="65" t="inlineStr">
        <is>
          <t>INT (Signed16)</t>
        </is>
      </c>
      <c r="J1165" s="65" t="inlineStr">
        <is>
          <t>0.1 Hz</t>
        </is>
      </c>
      <c r="K1165" s="65" t="inlineStr">
        <is>
          <t>0.0 Hz</t>
        </is>
      </c>
      <c r="L1165" s="65" t="inlineStr">
        <is>
          <t>0.0 Hz ... 599.0 Hz</t>
        </is>
      </c>
      <c r="M1165" s="65" t="inlineStr">
        <is>
          <t>[Sleep Min Speed] (SLSL)</t>
        </is>
      </c>
      <c r="N1165" s="69" t="inlineStr">
        <is>
          <t>[Sleep menu] (SLP)
[Settings] (SET)</t>
        </is>
      </c>
    </row>
    <row customFormat="1" r="1166" s="60">
      <c r="A1166" s="64" t="inlineStr">
        <is>
          <t>SPD</t>
        </is>
      </c>
      <c r="B1166" s="65" t="inlineStr">
        <is>
          <t>Motor speed</t>
        </is>
      </c>
      <c r="C1166" s="65" t="inlineStr">
        <is>
          <t>16#2EE4 = 12004</t>
        </is>
      </c>
      <c r="D1166" s="65" t="inlineStr">
        <is>
          <t>16#205A/5</t>
        </is>
      </c>
      <c r="E1166" s="65" t="inlineStr">
        <is>
          <t>16#9D/01/05 = 157/01/05</t>
        </is>
      </c>
      <c r="F1166" s="66" t="n"/>
      <c r="G1166" s="65" t="inlineStr">
        <is>
          <t>Actual values parameters</t>
        </is>
      </c>
      <c r="H1166" s="65" t="inlineStr">
        <is>
          <t>R</t>
        </is>
      </c>
      <c r="I1166" s="65" t="inlineStr">
        <is>
          <t>UINT (Unsigned16)</t>
        </is>
      </c>
      <c r="J1166" s="65" t="inlineStr">
        <is>
          <t>Refer to programming manual</t>
        </is>
      </c>
      <c r="K1166" s="66" t="n"/>
      <c r="L1166" s="65" t="inlineStr">
        <is>
          <t>0 ... 65535</t>
        </is>
      </c>
      <c r="M1166" s="65" t="inlineStr">
        <is>
          <t>[Motor Speed] (SPD)</t>
        </is>
      </c>
      <c r="N1166" s="69" t="inlineStr">
        <is>
          <t>[System] (DST)
[Motor parameters] (MMO)</t>
        </is>
      </c>
    </row>
    <row customFormat="1" r="1167" s="60">
      <c r="A1167" s="64" t="inlineStr">
        <is>
          <t>ST00</t>
        </is>
      </c>
      <c r="B1167" s="65" t="inlineStr">
        <is>
          <t>Status registers 0</t>
        </is>
      </c>
      <c r="C1167" s="65" t="inlineStr">
        <is>
          <t>16#3EE4 = 16100</t>
        </is>
      </c>
      <c r="D1167" s="65" t="inlineStr">
        <is>
          <t>16#2083/1</t>
        </is>
      </c>
      <c r="E1167" s="65" t="inlineStr">
        <is>
          <t>16#B1/01/65 = 177/01/101</t>
        </is>
      </c>
      <c r="F1167" s="66" t="n"/>
      <c r="G1167" s="65" t="inlineStr">
        <is>
          <t>Status parameters</t>
        </is>
      </c>
      <c r="H1167" s="65" t="inlineStr">
        <is>
          <t>R</t>
        </is>
      </c>
      <c r="I1167" s="67" t="inlineStr">
        <is>
          <t>WORD (BitString16)</t>
        </is>
      </c>
      <c r="J1167" s="65" t="inlineStr">
        <is>
          <t>-</t>
        </is>
      </c>
      <c r="K1167" s="66" t="n"/>
      <c r="L1167" s="66" t="n"/>
      <c r="M1167" s="66" t="n"/>
      <c r="N1167" s="68" t="n"/>
    </row>
    <row customFormat="1" r="1168" s="60">
      <c r="A1168" s="64" t="inlineStr">
        <is>
          <t>ST02</t>
        </is>
      </c>
      <c r="B1168" s="65" t="inlineStr">
        <is>
          <t>Status registers 2</t>
        </is>
      </c>
      <c r="C1168" s="65" t="inlineStr">
        <is>
          <t>16#3EE6 = 16102</t>
        </is>
      </c>
      <c r="D1168" s="65" t="inlineStr">
        <is>
          <t>16#2083/3</t>
        </is>
      </c>
      <c r="E1168" s="65" t="inlineStr">
        <is>
          <t>16#B1/01/67 = 177/01/103</t>
        </is>
      </c>
      <c r="F1168" s="66" t="n"/>
      <c r="G1168" s="65" t="inlineStr">
        <is>
          <t>Status parameters</t>
        </is>
      </c>
      <c r="H1168" s="65" t="inlineStr">
        <is>
          <t>R</t>
        </is>
      </c>
      <c r="I1168" s="67" t="inlineStr">
        <is>
          <t>WORD (BitString16)</t>
        </is>
      </c>
      <c r="J1168" s="65" t="inlineStr">
        <is>
          <t>-</t>
        </is>
      </c>
      <c r="K1168" s="66" t="n"/>
      <c r="L1168" s="66" t="n"/>
      <c r="M1168" s="66" t="n"/>
      <c r="N1168" s="68" t="n"/>
    </row>
    <row customFormat="1" r="1169" s="60">
      <c r="A1169" s="64" t="inlineStr">
        <is>
          <t>ST03</t>
        </is>
      </c>
      <c r="B1169" s="65" t="inlineStr">
        <is>
          <t>Status registers 3</t>
        </is>
      </c>
      <c r="C1169" s="65" t="inlineStr">
        <is>
          <t>16#3EE7 = 16103</t>
        </is>
      </c>
      <c r="D1169" s="65" t="inlineStr">
        <is>
          <t>16#2083/4</t>
        </is>
      </c>
      <c r="E1169" s="65" t="inlineStr">
        <is>
          <t>16#B1/01/68 = 177/01/104</t>
        </is>
      </c>
      <c r="F1169" s="66" t="n"/>
      <c r="G1169" s="65" t="inlineStr">
        <is>
          <t>Status parameters</t>
        </is>
      </c>
      <c r="H1169" s="65" t="inlineStr">
        <is>
          <t>R</t>
        </is>
      </c>
      <c r="I1169" s="67" t="inlineStr">
        <is>
          <t>WORD (BitString16)</t>
        </is>
      </c>
      <c r="J1169" s="65" t="inlineStr">
        <is>
          <t>-</t>
        </is>
      </c>
      <c r="K1169" s="66" t="n"/>
      <c r="L1169" s="66" t="n"/>
      <c r="M1169" s="66" t="n"/>
      <c r="N1169" s="68" t="n"/>
    </row>
    <row customFormat="1" r="1170" s="60">
      <c r="A1170" s="64" t="inlineStr">
        <is>
          <t>ST04</t>
        </is>
      </c>
      <c r="B1170" s="65" t="inlineStr">
        <is>
          <t>Status registers 4</t>
        </is>
      </c>
      <c r="C1170" s="65" t="inlineStr">
        <is>
          <t>16#3EE8 = 16104</t>
        </is>
      </c>
      <c r="D1170" s="65" t="inlineStr">
        <is>
          <t>16#2083/5</t>
        </is>
      </c>
      <c r="E1170" s="65" t="inlineStr">
        <is>
          <t>16#B1/01/69 = 177/01/105</t>
        </is>
      </c>
      <c r="F1170" s="66" t="n"/>
      <c r="G1170" s="65" t="inlineStr">
        <is>
          <t>Status parameters</t>
        </is>
      </c>
      <c r="H1170" s="65" t="inlineStr">
        <is>
          <t>R</t>
        </is>
      </c>
      <c r="I1170" s="67" t="inlineStr">
        <is>
          <t>WORD (BitString16)</t>
        </is>
      </c>
      <c r="J1170" s="65" t="inlineStr">
        <is>
          <t>-</t>
        </is>
      </c>
      <c r="K1170" s="66" t="n"/>
      <c r="L1170" s="66" t="n"/>
      <c r="M1170" s="66" t="n"/>
      <c r="N1170" s="68" t="n"/>
    </row>
    <row customFormat="1" r="1171" s="60">
      <c r="A1171" s="64" t="inlineStr">
        <is>
          <t>ST05</t>
        </is>
      </c>
      <c r="B1171" s="65" t="inlineStr">
        <is>
          <t>Status registers 5</t>
        </is>
      </c>
      <c r="C1171" s="65" t="inlineStr">
        <is>
          <t>16#3EE9 = 16105</t>
        </is>
      </c>
      <c r="D1171" s="65" t="inlineStr">
        <is>
          <t>16#2083/6</t>
        </is>
      </c>
      <c r="E1171" s="65" t="inlineStr">
        <is>
          <t>16#B1/01/6A = 177/01/106</t>
        </is>
      </c>
      <c r="F1171" s="66" t="n"/>
      <c r="G1171" s="65" t="inlineStr">
        <is>
          <t>Status parameters</t>
        </is>
      </c>
      <c r="H1171" s="65" t="inlineStr">
        <is>
          <t>R</t>
        </is>
      </c>
      <c r="I1171" s="67" t="inlineStr">
        <is>
          <t>WORD (BitString16)</t>
        </is>
      </c>
      <c r="J1171" s="65" t="inlineStr">
        <is>
          <t>-</t>
        </is>
      </c>
      <c r="K1171" s="66" t="n"/>
      <c r="L1171" s="66" t="n"/>
      <c r="M1171" s="66" t="n"/>
      <c r="N1171" s="68" t="n"/>
    </row>
    <row customFormat="1" r="1172" s="60">
      <c r="A1172" s="64" t="inlineStr">
        <is>
          <t>ST06</t>
        </is>
      </c>
      <c r="B1172" s="65" t="inlineStr">
        <is>
          <t>Status registers 6</t>
        </is>
      </c>
      <c r="C1172" s="65" t="inlineStr">
        <is>
          <t>16#3EEA = 16106</t>
        </is>
      </c>
      <c r="D1172" s="65" t="inlineStr">
        <is>
          <t>16#2083/7</t>
        </is>
      </c>
      <c r="E1172" s="65" t="inlineStr">
        <is>
          <t>16#B1/01/6B = 177/01/107</t>
        </is>
      </c>
      <c r="F1172" s="66" t="n"/>
      <c r="G1172" s="65" t="inlineStr">
        <is>
          <t>Status parameters</t>
        </is>
      </c>
      <c r="H1172" s="65" t="inlineStr">
        <is>
          <t>R</t>
        </is>
      </c>
      <c r="I1172" s="67" t="inlineStr">
        <is>
          <t>WORD (BitString16)</t>
        </is>
      </c>
      <c r="J1172" s="65" t="inlineStr">
        <is>
          <t>-</t>
        </is>
      </c>
      <c r="K1172" s="66" t="n"/>
      <c r="L1172" s="66" t="n"/>
      <c r="M1172" s="66" t="n"/>
      <c r="N1172" s="68" t="n"/>
    </row>
    <row customFormat="1" r="1173" s="60">
      <c r="A1173" s="64" t="inlineStr">
        <is>
          <t>ST07</t>
        </is>
      </c>
      <c r="B1173" s="65" t="inlineStr">
        <is>
          <t>Status registers 7</t>
        </is>
      </c>
      <c r="C1173" s="65" t="inlineStr">
        <is>
          <t>16#3EEB = 16107</t>
        </is>
      </c>
      <c r="D1173" s="65" t="inlineStr">
        <is>
          <t>16#2083/8</t>
        </is>
      </c>
      <c r="E1173" s="65" t="inlineStr">
        <is>
          <t>16#B1/01/6C = 177/01/108</t>
        </is>
      </c>
      <c r="F1173" s="66" t="n"/>
      <c r="G1173" s="65" t="inlineStr">
        <is>
          <t>Status parameters</t>
        </is>
      </c>
      <c r="H1173" s="65" t="inlineStr">
        <is>
          <t>R</t>
        </is>
      </c>
      <c r="I1173" s="67" t="inlineStr">
        <is>
          <t>WORD (BitString16)</t>
        </is>
      </c>
      <c r="J1173" s="65" t="inlineStr">
        <is>
          <t>-</t>
        </is>
      </c>
      <c r="K1173" s="66" t="n"/>
      <c r="L1173" s="66" t="n"/>
      <c r="M1173" s="66" t="n"/>
      <c r="N1173" s="68" t="n"/>
    </row>
    <row customFormat="1" r="1174" s="60">
      <c r="A1174" s="64" t="inlineStr">
        <is>
          <t>ST08</t>
        </is>
      </c>
      <c r="B1174" s="65" t="inlineStr">
        <is>
          <t>Status registers 8</t>
        </is>
      </c>
      <c r="C1174" s="65" t="inlineStr">
        <is>
          <t>16#3EEC = 16108</t>
        </is>
      </c>
      <c r="D1174" s="65" t="inlineStr">
        <is>
          <t>16#2083/9</t>
        </is>
      </c>
      <c r="E1174" s="65" t="inlineStr">
        <is>
          <t>16#B1/01/6D = 177/01/109</t>
        </is>
      </c>
      <c r="F1174" s="66" t="n"/>
      <c r="G1174" s="65" t="inlineStr">
        <is>
          <t>Status parameters</t>
        </is>
      </c>
      <c r="H1174" s="65" t="inlineStr">
        <is>
          <t>R</t>
        </is>
      </c>
      <c r="I1174" s="67" t="inlineStr">
        <is>
          <t>WORD (BitString16)</t>
        </is>
      </c>
      <c r="J1174" s="65" t="inlineStr">
        <is>
          <t>-</t>
        </is>
      </c>
      <c r="K1174" s="66" t="n"/>
      <c r="L1174" s="66" t="n"/>
      <c r="M1174" s="66" t="n"/>
      <c r="N1174" s="68" t="n"/>
    </row>
    <row customFormat="1" r="1175" s="60">
      <c r="A1175" s="64" t="inlineStr">
        <is>
          <t>ST09</t>
        </is>
      </c>
      <c r="B1175" s="65" t="inlineStr">
        <is>
          <t>Status registers 9</t>
        </is>
      </c>
      <c r="C1175" s="65" t="inlineStr">
        <is>
          <t>16#3EED = 16109</t>
        </is>
      </c>
      <c r="D1175" s="65" t="inlineStr">
        <is>
          <t>16#2083/A</t>
        </is>
      </c>
      <c r="E1175" s="65" t="inlineStr">
        <is>
          <t>16#B1/01/6E = 177/01/110</t>
        </is>
      </c>
      <c r="F1175" s="66" t="n"/>
      <c r="G1175" s="65" t="inlineStr">
        <is>
          <t>Status parameters</t>
        </is>
      </c>
      <c r="H1175" s="65" t="inlineStr">
        <is>
          <t>R</t>
        </is>
      </c>
      <c r="I1175" s="67" t="inlineStr">
        <is>
          <t>WORD (BitString16)</t>
        </is>
      </c>
      <c r="J1175" s="65" t="inlineStr">
        <is>
          <t>-</t>
        </is>
      </c>
      <c r="K1175" s="66" t="n"/>
      <c r="L1175" s="66" t="n"/>
      <c r="M1175" s="66" t="n"/>
      <c r="N1175" s="68" t="n"/>
    </row>
    <row customFormat="1" r="1176" s="60">
      <c r="A1176" s="64" t="inlineStr">
        <is>
          <t>ST11</t>
        </is>
      </c>
      <c r="B1176" s="65" t="inlineStr">
        <is>
          <t>Status registers 11</t>
        </is>
      </c>
      <c r="C1176" s="65" t="inlineStr">
        <is>
          <t>16#3EEF = 16111</t>
        </is>
      </c>
      <c r="D1176" s="65" t="inlineStr">
        <is>
          <t>16#2083/C</t>
        </is>
      </c>
      <c r="E1176" s="65" t="inlineStr">
        <is>
          <t>16#B1/01/70 = 177/01/112</t>
        </is>
      </c>
      <c r="F1176" s="66" t="n"/>
      <c r="G1176" s="65" t="inlineStr">
        <is>
          <t>Status parameters</t>
        </is>
      </c>
      <c r="H1176" s="65" t="inlineStr">
        <is>
          <t>R</t>
        </is>
      </c>
      <c r="I1176" s="67" t="inlineStr">
        <is>
          <t>WORD (BitString16)</t>
        </is>
      </c>
      <c r="J1176" s="65" t="inlineStr">
        <is>
          <t>-</t>
        </is>
      </c>
      <c r="K1176" s="66" t="n"/>
      <c r="L1176" s="66" t="n"/>
      <c r="M1176" s="66" t="n"/>
      <c r="N1176" s="68" t="n"/>
    </row>
    <row customFormat="1" r="1177" s="60">
      <c r="A1177" s="64" t="inlineStr">
        <is>
          <t>ST12</t>
        </is>
      </c>
      <c r="B1177" s="65" t="inlineStr">
        <is>
          <t>Status registers 12</t>
        </is>
      </c>
      <c r="C1177" s="65" t="inlineStr">
        <is>
          <t>16#3EF0 = 16112</t>
        </is>
      </c>
      <c r="D1177" s="65" t="inlineStr">
        <is>
          <t>16#2083/D</t>
        </is>
      </c>
      <c r="E1177" s="65" t="inlineStr">
        <is>
          <t>16#B1/01/71 = 177/01/113</t>
        </is>
      </c>
      <c r="F1177" s="66" t="n"/>
      <c r="G1177" s="65" t="inlineStr">
        <is>
          <t>Status parameters</t>
        </is>
      </c>
      <c r="H1177" s="65" t="inlineStr">
        <is>
          <t>R</t>
        </is>
      </c>
      <c r="I1177" s="67" t="inlineStr">
        <is>
          <t>WORD (BitString16)</t>
        </is>
      </c>
      <c r="J1177" s="65" t="inlineStr">
        <is>
          <t>-</t>
        </is>
      </c>
      <c r="K1177" s="66" t="n"/>
      <c r="L1177" s="66" t="n"/>
      <c r="M1177" s="66" t="n"/>
      <c r="N1177" s="68" t="n"/>
    </row>
    <row customFormat="1" r="1178" s="60">
      <c r="A1178" s="64" t="inlineStr">
        <is>
          <t>ST13</t>
        </is>
      </c>
      <c r="B1178" s="65" t="inlineStr">
        <is>
          <t>Status registers 13</t>
        </is>
      </c>
      <c r="C1178" s="65" t="inlineStr">
        <is>
          <t>16#3EF1 = 16113</t>
        </is>
      </c>
      <c r="D1178" s="65" t="inlineStr">
        <is>
          <t>16#2083/E</t>
        </is>
      </c>
      <c r="E1178" s="65" t="inlineStr">
        <is>
          <t>16#B1/01/72 = 177/01/114</t>
        </is>
      </c>
      <c r="F1178" s="66" t="n"/>
      <c r="G1178" s="65" t="inlineStr">
        <is>
          <t>Status parameters</t>
        </is>
      </c>
      <c r="H1178" s="65" t="inlineStr">
        <is>
          <t>R</t>
        </is>
      </c>
      <c r="I1178" s="67" t="inlineStr">
        <is>
          <t>WORD (BitString16)</t>
        </is>
      </c>
      <c r="J1178" s="65" t="inlineStr">
        <is>
          <t>-</t>
        </is>
      </c>
      <c r="K1178" s="66" t="n"/>
      <c r="L1178" s="66" t="n"/>
      <c r="M1178" s="66" t="n"/>
      <c r="N1178" s="68" t="n"/>
    </row>
    <row customFormat="1" r="1179" s="60">
      <c r="A1179" s="64" t="inlineStr">
        <is>
          <t>ST14</t>
        </is>
      </c>
      <c r="B1179" s="65" t="inlineStr">
        <is>
          <t>Status registers 14</t>
        </is>
      </c>
      <c r="C1179" s="65" t="inlineStr">
        <is>
          <t>16#3EF2 = 16114</t>
        </is>
      </c>
      <c r="D1179" s="65" t="inlineStr">
        <is>
          <t>16#2083/F</t>
        </is>
      </c>
      <c r="E1179" s="65" t="inlineStr">
        <is>
          <t>16#B1/01/73 = 177/01/115</t>
        </is>
      </c>
      <c r="F1179" s="66" t="n"/>
      <c r="G1179" s="65" t="inlineStr">
        <is>
          <t>Status parameters</t>
        </is>
      </c>
      <c r="H1179" s="65" t="inlineStr">
        <is>
          <t>R</t>
        </is>
      </c>
      <c r="I1179" s="67" t="inlineStr">
        <is>
          <t>WORD (BitString16)</t>
        </is>
      </c>
      <c r="J1179" s="65" t="inlineStr">
        <is>
          <t>-</t>
        </is>
      </c>
      <c r="K1179" s="66" t="n"/>
      <c r="L1179" s="66" t="n"/>
      <c r="M1179" s="66" t="n"/>
      <c r="N1179" s="68" t="n"/>
    </row>
    <row customFormat="1" r="1180" s="60">
      <c r="A1180" s="64" t="inlineStr">
        <is>
          <t>ST15</t>
        </is>
      </c>
      <c r="B1180" s="65" t="inlineStr">
        <is>
          <t>Status registers 15</t>
        </is>
      </c>
      <c r="C1180" s="65" t="inlineStr">
        <is>
          <t>16#3EF3 = 16115</t>
        </is>
      </c>
      <c r="D1180" s="65" t="inlineStr">
        <is>
          <t>16#2083/10</t>
        </is>
      </c>
      <c r="E1180" s="65" t="inlineStr">
        <is>
          <t>16#B1/01/74 = 177/01/116</t>
        </is>
      </c>
      <c r="F1180" s="66" t="n"/>
      <c r="G1180" s="65" t="inlineStr">
        <is>
          <t>Status parameters</t>
        </is>
      </c>
      <c r="H1180" s="65" t="inlineStr">
        <is>
          <t>R</t>
        </is>
      </c>
      <c r="I1180" s="67" t="inlineStr">
        <is>
          <t>WORD (BitString16)</t>
        </is>
      </c>
      <c r="J1180" s="65" t="inlineStr">
        <is>
          <t>-</t>
        </is>
      </c>
      <c r="K1180" s="66" t="n"/>
      <c r="L1180" s="66" t="n"/>
      <c r="M1180" s="66" t="n"/>
      <c r="N1180" s="68" t="n"/>
    </row>
    <row customFormat="1" r="1181" s="60">
      <c r="A1181" s="64" t="inlineStr">
        <is>
          <t>ST16</t>
        </is>
      </c>
      <c r="B1181" s="65" t="inlineStr">
        <is>
          <t>Status registers 16</t>
        </is>
      </c>
      <c r="C1181" s="65" t="inlineStr">
        <is>
          <t>16#3EF4 = 16116</t>
        </is>
      </c>
      <c r="D1181" s="65" t="inlineStr">
        <is>
          <t>16#2083/11</t>
        </is>
      </c>
      <c r="E1181" s="65" t="inlineStr">
        <is>
          <t>16#B1/01/75 = 177/01/117</t>
        </is>
      </c>
      <c r="F1181" s="66" t="n"/>
      <c r="G1181" s="65" t="inlineStr">
        <is>
          <t>Status parameters</t>
        </is>
      </c>
      <c r="H1181" s="65" t="inlineStr">
        <is>
          <t>R</t>
        </is>
      </c>
      <c r="I1181" s="67" t="inlineStr">
        <is>
          <t>WORD (BitString16)</t>
        </is>
      </c>
      <c r="J1181" s="65" t="inlineStr">
        <is>
          <t>-</t>
        </is>
      </c>
      <c r="K1181" s="66" t="n"/>
      <c r="L1181" s="66" t="n"/>
      <c r="M1181" s="66" t="n"/>
      <c r="N1181" s="68" t="n"/>
    </row>
    <row customFormat="1" r="1182" s="60">
      <c r="A1182" s="64" t="inlineStr">
        <is>
          <t>ST17</t>
        </is>
      </c>
      <c r="B1182" s="65" t="inlineStr">
        <is>
          <t>Status registers 17</t>
        </is>
      </c>
      <c r="C1182" s="65" t="inlineStr">
        <is>
          <t>16#3EF5 = 16117</t>
        </is>
      </c>
      <c r="D1182" s="65" t="inlineStr">
        <is>
          <t>16#2083/12</t>
        </is>
      </c>
      <c r="E1182" s="65" t="inlineStr">
        <is>
          <t>16#B1/01/76 = 177/01/118</t>
        </is>
      </c>
      <c r="F1182" s="66" t="n"/>
      <c r="G1182" s="65" t="inlineStr">
        <is>
          <t>Status parameters</t>
        </is>
      </c>
      <c r="H1182" s="65" t="inlineStr">
        <is>
          <t>R</t>
        </is>
      </c>
      <c r="I1182" s="67" t="inlineStr">
        <is>
          <t>WORD (BitString16)</t>
        </is>
      </c>
      <c r="J1182" s="65" t="inlineStr">
        <is>
          <t>-</t>
        </is>
      </c>
      <c r="K1182" s="66" t="n"/>
      <c r="L1182" s="66" t="n"/>
      <c r="M1182" s="66" t="n"/>
      <c r="N1182" s="68" t="n"/>
    </row>
    <row customFormat="1" r="1183" s="60">
      <c r="A1183" s="64" t="inlineStr">
        <is>
          <t>ST18</t>
        </is>
      </c>
      <c r="B1183" s="65" t="inlineStr">
        <is>
          <t>Status registers 18</t>
        </is>
      </c>
      <c r="C1183" s="65" t="inlineStr">
        <is>
          <t>16#3EF6 = 16118</t>
        </is>
      </c>
      <c r="D1183" s="65" t="inlineStr">
        <is>
          <t>16#2083/13</t>
        </is>
      </c>
      <c r="E1183" s="65" t="inlineStr">
        <is>
          <t>16#B1/01/77 = 177/01/119</t>
        </is>
      </c>
      <c r="F1183" s="66" t="n"/>
      <c r="G1183" s="65" t="inlineStr">
        <is>
          <t>Status parameters</t>
        </is>
      </c>
      <c r="H1183" s="65" t="inlineStr">
        <is>
          <t>R</t>
        </is>
      </c>
      <c r="I1183" s="67" t="inlineStr">
        <is>
          <t>WORD (BitString16)</t>
        </is>
      </c>
      <c r="J1183" s="65" t="inlineStr">
        <is>
          <t>-</t>
        </is>
      </c>
      <c r="K1183" s="66" t="n"/>
      <c r="L1183" s="66" t="n"/>
      <c r="M1183" s="66" t="n"/>
      <c r="N1183" s="68" t="n"/>
    </row>
    <row customFormat="1" r="1184" s="60">
      <c r="A1184" s="64" t="inlineStr">
        <is>
          <t>ST19</t>
        </is>
      </c>
      <c r="B1184" s="65" t="inlineStr">
        <is>
          <t>Status registers 19</t>
        </is>
      </c>
      <c r="C1184" s="65" t="inlineStr">
        <is>
          <t>16#3EF7 = 16119</t>
        </is>
      </c>
      <c r="D1184" s="65" t="inlineStr">
        <is>
          <t>16#2083/14</t>
        </is>
      </c>
      <c r="E1184" s="65" t="inlineStr">
        <is>
          <t>16#B1/01/78 = 177/01/120</t>
        </is>
      </c>
      <c r="F1184" s="66" t="n"/>
      <c r="G1184" s="65" t="inlineStr">
        <is>
          <t>Status parameters</t>
        </is>
      </c>
      <c r="H1184" s="65" t="inlineStr">
        <is>
          <t>R</t>
        </is>
      </c>
      <c r="I1184" s="67" t="inlineStr">
        <is>
          <t>WORD (BitString16)</t>
        </is>
      </c>
      <c r="J1184" s="65" t="inlineStr">
        <is>
          <t>-</t>
        </is>
      </c>
      <c r="K1184" s="66" t="n"/>
      <c r="L1184" s="66" t="n"/>
      <c r="M1184" s="66" t="n"/>
      <c r="N1184" s="68" t="n"/>
    </row>
    <row customFormat="1" r="1185" s="60">
      <c r="A1185" s="64" t="inlineStr">
        <is>
          <t>ST20</t>
        </is>
      </c>
      <c r="B1185" s="65" t="inlineStr">
        <is>
          <t>Status registers 20</t>
        </is>
      </c>
      <c r="C1185" s="65" t="inlineStr">
        <is>
          <t>16#3EF8 = 16120</t>
        </is>
      </c>
      <c r="D1185" s="65" t="inlineStr">
        <is>
          <t>16#2083/15</t>
        </is>
      </c>
      <c r="E1185" s="65" t="inlineStr">
        <is>
          <t>16#B1/01/79 = 177/01/121</t>
        </is>
      </c>
      <c r="F1185" s="66" t="n"/>
      <c r="G1185" s="65" t="inlineStr">
        <is>
          <t>Status parameters</t>
        </is>
      </c>
      <c r="H1185" s="65" t="inlineStr">
        <is>
          <t>R</t>
        </is>
      </c>
      <c r="I1185" s="67" t="inlineStr">
        <is>
          <t>WORD (BitString16)</t>
        </is>
      </c>
      <c r="J1185" s="65" t="inlineStr">
        <is>
          <t>-</t>
        </is>
      </c>
      <c r="K1185" s="66" t="n"/>
      <c r="L1185" s="66" t="n"/>
      <c r="M1185" s="66" t="n"/>
      <c r="N1185" s="68" t="n"/>
    </row>
    <row customFormat="1" r="1186" s="60">
      <c r="A1186" s="64" t="inlineStr">
        <is>
          <t>ST22</t>
        </is>
      </c>
      <c r="B1186" s="65" t="inlineStr">
        <is>
          <t>Status registers 22</t>
        </is>
      </c>
      <c r="C1186" s="65" t="inlineStr">
        <is>
          <t>16#3EFA = 16122</t>
        </is>
      </c>
      <c r="D1186" s="65" t="inlineStr">
        <is>
          <t>16#2083/17</t>
        </is>
      </c>
      <c r="E1186" s="65" t="inlineStr">
        <is>
          <t>16#B1/01/7B = 177/01/123</t>
        </is>
      </c>
      <c r="F1186" s="66" t="n"/>
      <c r="G1186" s="65" t="inlineStr">
        <is>
          <t>Status parameters</t>
        </is>
      </c>
      <c r="H1186" s="65" t="inlineStr">
        <is>
          <t>R</t>
        </is>
      </c>
      <c r="I1186" s="67" t="inlineStr">
        <is>
          <t>WORD (BitString16)</t>
        </is>
      </c>
      <c r="J1186" s="65" t="inlineStr">
        <is>
          <t>-</t>
        </is>
      </c>
      <c r="K1186" s="66" t="n"/>
      <c r="L1186" s="66" t="n"/>
      <c r="M1186" s="66" t="n"/>
      <c r="N1186" s="68" t="n"/>
    </row>
    <row customFormat="1" r="1187" s="60">
      <c r="A1187" s="64" t="inlineStr">
        <is>
          <t>ST23</t>
        </is>
      </c>
      <c r="B1187" s="65" t="inlineStr">
        <is>
          <t>Status registers 23</t>
        </is>
      </c>
      <c r="C1187" s="65" t="inlineStr">
        <is>
          <t>16#3EFB = 16123</t>
        </is>
      </c>
      <c r="D1187" s="65" t="inlineStr">
        <is>
          <t>16#2083/18</t>
        </is>
      </c>
      <c r="E1187" s="65" t="inlineStr">
        <is>
          <t>16#B1/01/7C = 177/01/124</t>
        </is>
      </c>
      <c r="F1187" s="66" t="n"/>
      <c r="G1187" s="65" t="inlineStr">
        <is>
          <t>Status parameters</t>
        </is>
      </c>
      <c r="H1187" s="65" t="inlineStr">
        <is>
          <t>R</t>
        </is>
      </c>
      <c r="I1187" s="67" t="inlineStr">
        <is>
          <t>WORD (BitString16)</t>
        </is>
      </c>
      <c r="J1187" s="65" t="inlineStr">
        <is>
          <t>-</t>
        </is>
      </c>
      <c r="K1187" s="66" t="n"/>
      <c r="L1187" s="66" t="n"/>
      <c r="M1187" s="66" t="n"/>
      <c r="N1187" s="68" t="n"/>
    </row>
    <row customFormat="1" r="1188" s="60">
      <c r="A1188" s="64" t="inlineStr">
        <is>
          <t>ST24</t>
        </is>
      </c>
      <c r="B1188" s="65" t="inlineStr">
        <is>
          <t>Status registers 24</t>
        </is>
      </c>
      <c r="C1188" s="65" t="inlineStr">
        <is>
          <t>16#3EFC = 16124</t>
        </is>
      </c>
      <c r="D1188" s="65" t="inlineStr">
        <is>
          <t>16#2083/19</t>
        </is>
      </c>
      <c r="E1188" s="65" t="inlineStr">
        <is>
          <t>16#B1/01/7D = 177/01/125</t>
        </is>
      </c>
      <c r="F1188" s="66" t="n"/>
      <c r="G1188" s="65" t="inlineStr">
        <is>
          <t>Status parameters</t>
        </is>
      </c>
      <c r="H1188" s="65" t="inlineStr">
        <is>
          <t>R</t>
        </is>
      </c>
      <c r="I1188" s="67" t="inlineStr">
        <is>
          <t>WORD (BitString16)</t>
        </is>
      </c>
      <c r="J1188" s="65" t="inlineStr">
        <is>
          <t>-</t>
        </is>
      </c>
      <c r="K1188" s="66" t="n"/>
      <c r="L1188" s="66" t="n"/>
      <c r="M1188" s="66" t="n"/>
      <c r="N1188" s="68" t="n"/>
    </row>
    <row customFormat="1" r="1189" s="60">
      <c r="A1189" s="64" t="inlineStr">
        <is>
          <t>STP1</t>
        </is>
      </c>
      <c r="B1189" s="65" t="inlineStr">
        <is>
          <t>Motor stall max time</t>
        </is>
      </c>
      <c r="C1189" s="65" t="inlineStr">
        <is>
          <t>16#2437 = 9271</t>
        </is>
      </c>
      <c r="D1189" s="65" t="inlineStr">
        <is>
          <t>16#203E/48</t>
        </is>
      </c>
      <c r="E1189" s="65" t="inlineStr">
        <is>
          <t>16#8F/01/48 = 143/01/72</t>
        </is>
      </c>
      <c r="F1189" s="66" t="n"/>
      <c r="G1189" s="65" t="inlineStr">
        <is>
          <t>Configuration and settings</t>
        </is>
      </c>
      <c r="H1189" s="65" t="inlineStr">
        <is>
          <t>R/W</t>
        </is>
      </c>
      <c r="I1189" s="65" t="inlineStr">
        <is>
          <t>UINT (Unsigned16)</t>
        </is>
      </c>
      <c r="J1189" s="65" t="inlineStr">
        <is>
          <t>0.1 s</t>
        </is>
      </c>
      <c r="K1189" s="65" t="inlineStr">
        <is>
          <t>60.0 s</t>
        </is>
      </c>
      <c r="L1189" s="65" t="inlineStr">
        <is>
          <t>0.0 s ... 200.0 s</t>
        </is>
      </c>
      <c r="M1189" s="65" t="inlineStr">
        <is>
          <t>[Stall Max Time] (STP1)</t>
        </is>
      </c>
      <c r="N1189" s="69" t="inlineStr">
        <is>
          <t>[Settings] (SET)
[Stall monitoring] (STPR)</t>
        </is>
      </c>
    </row>
    <row customFormat="1" r="1190" s="60">
      <c r="A1190" s="64" t="inlineStr">
        <is>
          <t>STP2</t>
        </is>
      </c>
      <c r="B1190" s="65" t="inlineStr">
        <is>
          <t>Stall monitoring current level</t>
        </is>
      </c>
      <c r="C1190" s="65" t="inlineStr">
        <is>
          <t>16#2438 = 9272</t>
        </is>
      </c>
      <c r="D1190" s="65" t="inlineStr">
        <is>
          <t>16#203E/49</t>
        </is>
      </c>
      <c r="E1190" s="65" t="inlineStr">
        <is>
          <t>16#8F/01/49 = 143/01/73</t>
        </is>
      </c>
      <c r="F1190" s="66" t="n"/>
      <c r="G1190" s="65" t="inlineStr">
        <is>
          <t>Configuration and settings</t>
        </is>
      </c>
      <c r="H1190" s="65" t="inlineStr">
        <is>
          <t>R/W</t>
        </is>
      </c>
      <c r="I1190" s="65" t="inlineStr">
        <is>
          <t>INT (Signed16)</t>
        </is>
      </c>
      <c r="J1190" s="65" t="inlineStr">
        <is>
          <t>0.1 %</t>
        </is>
      </c>
      <c r="K1190" s="65" t="inlineStr">
        <is>
          <t>150.0 %</t>
        </is>
      </c>
      <c r="L1190" s="65" t="inlineStr">
        <is>
          <t>0.0 % ... 150.0 %</t>
        </is>
      </c>
      <c r="M1190" s="65" t="inlineStr">
        <is>
          <t>[Stall Current] (STP2)</t>
        </is>
      </c>
      <c r="N1190" s="69" t="inlineStr">
        <is>
          <t>[Settings] (SET)
[Stall monitoring] (STPR)</t>
        </is>
      </c>
    </row>
    <row customFormat="1" r="1191" s="60">
      <c r="A1191" s="64" t="inlineStr">
        <is>
          <t>STP3</t>
        </is>
      </c>
      <c r="B1191" s="65" t="inlineStr">
        <is>
          <t>Stall monitoring frequency level</t>
        </is>
      </c>
      <c r="C1191" s="65" t="inlineStr">
        <is>
          <t>16#2439 = 9273</t>
        </is>
      </c>
      <c r="D1191" s="65" t="inlineStr">
        <is>
          <t>16#203E/4A</t>
        </is>
      </c>
      <c r="E1191" s="65" t="inlineStr">
        <is>
          <t>16#8F/01/4A = 143/01/74</t>
        </is>
      </c>
      <c r="F1191" s="66" t="n"/>
      <c r="G1191" s="65" t="inlineStr">
        <is>
          <t>Configuration and settings</t>
        </is>
      </c>
      <c r="H1191" s="65" t="inlineStr">
        <is>
          <t>R/W</t>
        </is>
      </c>
      <c r="I1191" s="65" t="inlineStr">
        <is>
          <t>INT (Signed16)</t>
        </is>
      </c>
      <c r="J1191" s="65" t="inlineStr">
        <is>
          <t>0.1 Hz</t>
        </is>
      </c>
      <c r="K1191" s="65" t="inlineStr">
        <is>
          <t>2.0 Hz</t>
        </is>
      </c>
      <c r="L1191" s="65" t="inlineStr">
        <is>
          <t>0.0 Hz ... 300.0 Hz</t>
        </is>
      </c>
      <c r="M1191" s="65" t="inlineStr">
        <is>
          <t>[Stall Frequency] (STP3)</t>
        </is>
      </c>
      <c r="N1191" s="69" t="inlineStr">
        <is>
          <t>[Settings] (SET)
[Stall monitoring] (STPR)</t>
        </is>
      </c>
    </row>
    <row customFormat="1" r="1192" s="60">
      <c r="A1192" s="64" t="inlineStr">
        <is>
          <t>STPC</t>
        </is>
      </c>
      <c r="B1192" s="65" t="inlineStr">
        <is>
          <t>Stall monitoring activation</t>
        </is>
      </c>
      <c r="C1192" s="65" t="inlineStr">
        <is>
          <t>16#2436 = 9270</t>
        </is>
      </c>
      <c r="D1192" s="65" t="inlineStr">
        <is>
          <t>16#203E/47</t>
        </is>
      </c>
      <c r="E1192" s="65" t="inlineStr">
        <is>
          <t>16#8F/01/47 = 143/01/71</t>
        </is>
      </c>
      <c r="F1192" s="67" t="inlineStr">
        <is>
          <t>N_Y</t>
        </is>
      </c>
      <c r="G1192" s="65" t="inlineStr">
        <is>
          <t>Configuration and settings</t>
        </is>
      </c>
      <c r="H1192" s="65" t="inlineStr">
        <is>
          <t>R/WS</t>
        </is>
      </c>
      <c r="I1192" s="65" t="inlineStr">
        <is>
          <t>WORD (Enumeration)</t>
        </is>
      </c>
      <c r="J1192" s="65" t="inlineStr">
        <is>
          <t>-</t>
        </is>
      </c>
      <c r="K1192" s="65" t="inlineStr">
        <is>
          <t>[No] NO</t>
        </is>
      </c>
      <c r="L1192" s="66" t="n"/>
      <c r="M1192" s="65" t="inlineStr">
        <is>
          <t>[Stall Monitoring] (STPC)</t>
        </is>
      </c>
      <c r="N1192" s="69" t="inlineStr">
        <is>
          <t>[Stall monitoring] (STPR)</t>
        </is>
      </c>
    </row>
    <row customFormat="1" r="1193" s="60">
      <c r="A1193" s="64" t="inlineStr">
        <is>
          <t>SUCU</t>
        </is>
      </c>
      <c r="B1193" s="65" t="inlineStr">
        <is>
          <t>Application Currency Unit</t>
        </is>
      </c>
      <c r="C1193" s="65" t="inlineStr">
        <is>
          <t>16#2EF9 = 12025</t>
        </is>
      </c>
      <c r="D1193" s="65" t="inlineStr">
        <is>
          <t>16#205A/1A</t>
        </is>
      </c>
      <c r="E1193" s="65" t="inlineStr">
        <is>
          <t>16#9D/01/1A = 157/01/26</t>
        </is>
      </c>
      <c r="F1193" s="67" t="inlineStr">
        <is>
          <t>SUCU</t>
        </is>
      </c>
      <c r="G1193" s="65" t="inlineStr">
        <is>
          <t>Status parameters</t>
        </is>
      </c>
      <c r="H1193" s="65" t="inlineStr">
        <is>
          <t>R/WS</t>
        </is>
      </c>
      <c r="I1193" s="65" t="inlineStr">
        <is>
          <t>WORD (Enumeration)</t>
        </is>
      </c>
      <c r="J1193" s="65" t="inlineStr">
        <is>
          <t>-</t>
        </is>
      </c>
      <c r="K1193" s="65" t="inlineStr">
        <is>
          <t>Refer to programming manual</t>
        </is>
      </c>
      <c r="L1193" s="66" t="n"/>
      <c r="M1193" s="65" t="inlineStr">
        <is>
          <t>[Currency unit list] (SUCU)</t>
        </is>
      </c>
      <c r="N1193" s="69" t="inlineStr">
        <is>
          <t>[Define system units] (SUC)</t>
        </is>
      </c>
    </row>
    <row customFormat="1" r="1194" s="60">
      <c r="A1194" s="64" t="inlineStr">
        <is>
          <t>SUFR</t>
        </is>
      </c>
      <c r="B1194" s="65" t="inlineStr">
        <is>
          <t>Application Flow Rate Unit (used as default)</t>
        </is>
      </c>
      <c r="C1194" s="65" t="inlineStr">
        <is>
          <t>16#2EF6 = 12022</t>
        </is>
      </c>
      <c r="D1194" s="65" t="inlineStr">
        <is>
          <t>16#205A/17</t>
        </is>
      </c>
      <c r="E1194" s="65" t="inlineStr">
        <is>
          <t>16#9D/01/17 = 157/01/23</t>
        </is>
      </c>
      <c r="F1194" s="67" t="inlineStr">
        <is>
          <t>SUFR</t>
        </is>
      </c>
      <c r="G1194" s="65" t="inlineStr">
        <is>
          <t>Status parameters</t>
        </is>
      </c>
      <c r="H1194" s="65" t="inlineStr">
        <is>
          <t>R/WS</t>
        </is>
      </c>
      <c r="I1194" s="65" t="inlineStr">
        <is>
          <t>WORD (Enumeration)</t>
        </is>
      </c>
      <c r="J1194" s="65" t="inlineStr">
        <is>
          <t>-</t>
        </is>
      </c>
      <c r="K1194" s="65" t="inlineStr">
        <is>
          <t>Refer to programming manual</t>
        </is>
      </c>
      <c r="L1194" s="66" t="n"/>
      <c r="M1194" s="65" t="inlineStr">
        <is>
          <t>[Flow rate unit] (SUFR)</t>
        </is>
      </c>
      <c r="N1194" s="69" t="inlineStr">
        <is>
          <t>[Define system units] (SUC)</t>
        </is>
      </c>
    </row>
    <row customFormat="1" r="1195" s="60">
      <c r="A1195" s="64" t="inlineStr">
        <is>
          <t>SUPR</t>
        </is>
      </c>
      <c r="B1195" s="65" t="inlineStr">
        <is>
          <t>Application Pressure Unit (used as default)</t>
        </is>
      </c>
      <c r="C1195" s="65" t="inlineStr">
        <is>
          <t>16#2EF5 = 12021</t>
        </is>
      </c>
      <c r="D1195" s="65" t="inlineStr">
        <is>
          <t>16#205A/16</t>
        </is>
      </c>
      <c r="E1195" s="65" t="inlineStr">
        <is>
          <t>16#9D/01/16 = 157/01/22</t>
        </is>
      </c>
      <c r="F1195" s="67" t="inlineStr">
        <is>
          <t>SUPR</t>
        </is>
      </c>
      <c r="G1195" s="65" t="inlineStr">
        <is>
          <t>Status parameters</t>
        </is>
      </c>
      <c r="H1195" s="65" t="inlineStr">
        <is>
          <t>R/WS</t>
        </is>
      </c>
      <c r="I1195" s="65" t="inlineStr">
        <is>
          <t>WORD (Enumeration)</t>
        </is>
      </c>
      <c r="J1195" s="65" t="inlineStr">
        <is>
          <t>-</t>
        </is>
      </c>
      <c r="K1195" s="65" t="inlineStr">
        <is>
          <t>Refer to programming manual</t>
        </is>
      </c>
      <c r="L1195" s="66" t="n"/>
      <c r="M1195" s="65" t="inlineStr">
        <is>
          <t>[P sensor unit] (SUPR)</t>
        </is>
      </c>
      <c r="N1195" s="69" t="inlineStr">
        <is>
          <t>[Define system units] (SUC)</t>
        </is>
      </c>
    </row>
    <row customFormat="1" r="1196" s="60">
      <c r="A1196" s="64" t="inlineStr">
        <is>
          <t>SUTP</t>
        </is>
      </c>
      <c r="B1196" s="65" t="inlineStr">
        <is>
          <t>Application Temperature Unit (used as default)</t>
        </is>
      </c>
      <c r="C1196" s="65" t="inlineStr">
        <is>
          <t>16#2EF8 = 12024</t>
        </is>
      </c>
      <c r="D1196" s="65" t="inlineStr">
        <is>
          <t>16#205A/19</t>
        </is>
      </c>
      <c r="E1196" s="65" t="inlineStr">
        <is>
          <t>16#9D/01/19 = 157/01/25</t>
        </is>
      </c>
      <c r="F1196" s="67" t="inlineStr">
        <is>
          <t>SUTP</t>
        </is>
      </c>
      <c r="G1196" s="65" t="inlineStr">
        <is>
          <t>Status parameters</t>
        </is>
      </c>
      <c r="H1196" s="65" t="inlineStr">
        <is>
          <t>R/WS</t>
        </is>
      </c>
      <c r="I1196" s="65" t="inlineStr">
        <is>
          <t>WORD (Enumeration)</t>
        </is>
      </c>
      <c r="J1196" s="65" t="inlineStr">
        <is>
          <t>-</t>
        </is>
      </c>
      <c r="K1196" s="65" t="inlineStr">
        <is>
          <t>Refer to programming manual</t>
        </is>
      </c>
      <c r="L1196" s="66" t="n"/>
      <c r="M1196" s="65" t="inlineStr">
        <is>
          <t>[Temperature unit] (SUTP)</t>
        </is>
      </c>
      <c r="N1196" s="69" t="inlineStr">
        <is>
          <t>[Define system units] (SUC)</t>
        </is>
      </c>
    </row>
    <row customFormat="1" r="1197" s="60">
      <c r="A1197" s="64" t="inlineStr">
        <is>
          <t>TBR2</t>
        </is>
      </c>
      <c r="B1197" s="65" t="inlineStr">
        <is>
          <t>HMI baud rate</t>
        </is>
      </c>
      <c r="C1197" s="65" t="inlineStr">
        <is>
          <t>16#1787 = 6023</t>
        </is>
      </c>
      <c r="D1197" s="65" t="inlineStr">
        <is>
          <t>16#201E/18</t>
        </is>
      </c>
      <c r="E1197" s="65" t="inlineStr">
        <is>
          <t>16#7F/01/18 = 127/01/24</t>
        </is>
      </c>
      <c r="F1197" s="67" t="inlineStr">
        <is>
          <t>TBR</t>
        </is>
      </c>
      <c r="G1197" s="65" t="inlineStr">
        <is>
          <t>Configuration and settings</t>
        </is>
      </c>
      <c r="H1197" s="65" t="inlineStr">
        <is>
          <t>R/WS</t>
        </is>
      </c>
      <c r="I1197" s="65" t="inlineStr">
        <is>
          <t>WORD (Enumeration)</t>
        </is>
      </c>
      <c r="J1197" s="65" t="inlineStr">
        <is>
          <t>-</t>
        </is>
      </c>
      <c r="K1197" s="65" t="inlineStr">
        <is>
          <t>[19200 bps] 19200</t>
        </is>
      </c>
      <c r="L1197" s="66" t="n"/>
      <c r="M1197" s="65" t="inlineStr">
        <is>
          <t>[HMI baud rate] (TBR2)</t>
        </is>
      </c>
      <c r="N1197" s="69" t="inlineStr">
        <is>
          <t>[Modbus HMI] (MD2)</t>
        </is>
      </c>
    </row>
    <row customFormat="1" r="1198" s="60">
      <c r="A1198" s="64" t="inlineStr">
        <is>
          <t>TFO2</t>
        </is>
      </c>
      <c r="B1198" s="65" t="inlineStr">
        <is>
          <t>HMI format</t>
        </is>
      </c>
      <c r="C1198" s="65" t="inlineStr">
        <is>
          <t>16#1788 = 6024</t>
        </is>
      </c>
      <c r="D1198" s="65" t="inlineStr">
        <is>
          <t>16#201E/19</t>
        </is>
      </c>
      <c r="E1198" s="65" t="inlineStr">
        <is>
          <t>16#7F/01/19 = 127/01/25</t>
        </is>
      </c>
      <c r="F1198" s="67" t="inlineStr">
        <is>
          <t>FOR</t>
        </is>
      </c>
      <c r="G1198" s="65" t="inlineStr">
        <is>
          <t>Configuration and settings</t>
        </is>
      </c>
      <c r="H1198" s="65" t="inlineStr">
        <is>
          <t>R/WS</t>
        </is>
      </c>
      <c r="I1198" s="65" t="inlineStr">
        <is>
          <t>WORD (Enumeration)</t>
        </is>
      </c>
      <c r="J1198" s="65" t="inlineStr">
        <is>
          <t>-</t>
        </is>
      </c>
      <c r="K1198" s="65" t="inlineStr">
        <is>
          <t>[8 bits even parity 1 stop bit] 8E1</t>
        </is>
      </c>
      <c r="L1198" s="66" t="n"/>
      <c r="M1198" s="65" t="inlineStr">
        <is>
          <t>[HMI format] (TFO2)</t>
        </is>
      </c>
      <c r="N1198" s="69" t="inlineStr">
        <is>
          <t>[Modbus HMI] (MD2)</t>
        </is>
      </c>
    </row>
    <row customFormat="1" r="1199" s="60">
      <c r="A1199" s="64" t="inlineStr">
        <is>
          <t>TH1A</t>
        </is>
      </c>
      <c r="B1199" s="65" t="inlineStr">
        <is>
          <t>Thermal warning level for AI1</t>
        </is>
      </c>
      <c r="C1199" s="65" t="inlineStr">
        <is>
          <t>16#33A3 = 13219</t>
        </is>
      </c>
      <c r="D1199" s="65" t="inlineStr">
        <is>
          <t>16#2066/14</t>
        </is>
      </c>
      <c r="E1199" s="65" t="inlineStr">
        <is>
          <t>16#A3/01/14 = 163/01/20</t>
        </is>
      </c>
      <c r="F1199" s="66" t="n"/>
      <c r="G1199" s="65" t="inlineStr">
        <is>
          <t>Configuration and settings</t>
        </is>
      </c>
      <c r="H1199" s="65" t="inlineStr">
        <is>
          <t>R/W</t>
        </is>
      </c>
      <c r="I1199" s="65" t="inlineStr">
        <is>
          <t>INT (Signed16)</t>
        </is>
      </c>
      <c r="J1199" s="65" t="inlineStr">
        <is>
          <t>Refer to programming manual</t>
        </is>
      </c>
      <c r="K1199" s="65" t="inlineStr">
        <is>
          <t>Refer to programming manual</t>
        </is>
      </c>
      <c r="L1199" s="65" t="inlineStr">
        <is>
          <t>-32768 ... 32767</t>
        </is>
      </c>
      <c r="M1199" s="65" t="inlineStr">
        <is>
          <t>[AI1 Th Warn Level] (TH1A)</t>
        </is>
      </c>
      <c r="N1199" s="69" t="inlineStr">
        <is>
          <t>[Thermal monitoring] (TPP)
[Thermal monitoring] (TPP)
[Settings] (SET)
[Thermal monitoring] (TPP)</t>
        </is>
      </c>
    </row>
    <row customFormat="1" r="1200" s="60">
      <c r="A1200" s="64" t="inlineStr">
        <is>
          <t>TH1B</t>
        </is>
      </c>
      <c r="B1200" s="65" t="inlineStr">
        <is>
          <t>Response to thermal error for AI1</t>
        </is>
      </c>
      <c r="C1200" s="65" t="inlineStr">
        <is>
          <t>16#33B7 = 13239</t>
        </is>
      </c>
      <c r="D1200" s="65" t="inlineStr">
        <is>
          <t>16#2066/28</t>
        </is>
      </c>
      <c r="E1200" s="65" t="inlineStr">
        <is>
          <t>16#A3/01/28 = 163/01/40</t>
        </is>
      </c>
      <c r="F1200" s="67" t="inlineStr">
        <is>
          <t>ECFG</t>
        </is>
      </c>
      <c r="G1200" s="65" t="inlineStr">
        <is>
          <t>Configuration and settings</t>
        </is>
      </c>
      <c r="H1200" s="65" t="inlineStr">
        <is>
          <t>R/WS</t>
        </is>
      </c>
      <c r="I1200" s="65" t="inlineStr">
        <is>
          <t>WORD (Enumeration)</t>
        </is>
      </c>
      <c r="J1200" s="65" t="inlineStr">
        <is>
          <t>-</t>
        </is>
      </c>
      <c r="K1200" s="65" t="inlineStr">
        <is>
          <t>[Ramp stop] RMP</t>
        </is>
      </c>
      <c r="L1200" s="66" t="n"/>
      <c r="M1200" s="65" t="inlineStr">
        <is>
          <t>[AI1 Th Error Resp] (TH1B)</t>
        </is>
      </c>
      <c r="N1200" s="69" t="inlineStr">
        <is>
          <t>[Thermal monitoring] (TPP)
[Thermal monitoring] (TPP)
[Thermal monitoring] (TPP)</t>
        </is>
      </c>
    </row>
    <row customFormat="1" r="1201" s="60">
      <c r="A1201" s="64" t="inlineStr">
        <is>
          <t>TH3A</t>
        </is>
      </c>
      <c r="B1201" s="65" t="inlineStr">
        <is>
          <t>Thermal warning level for AI3</t>
        </is>
      </c>
      <c r="C1201" s="65" t="inlineStr">
        <is>
          <t>16#33A5 = 13221</t>
        </is>
      </c>
      <c r="D1201" s="65" t="inlineStr">
        <is>
          <t>16#2066/16</t>
        </is>
      </c>
      <c r="E1201" s="65" t="inlineStr">
        <is>
          <t>16#A3/01/16 = 163/01/22</t>
        </is>
      </c>
      <c r="F1201" s="66" t="n"/>
      <c r="G1201" s="65" t="inlineStr">
        <is>
          <t>Configuration and settings</t>
        </is>
      </c>
      <c r="H1201" s="65" t="inlineStr">
        <is>
          <t>R/W</t>
        </is>
      </c>
      <c r="I1201" s="65" t="inlineStr">
        <is>
          <t>INT (Signed16)</t>
        </is>
      </c>
      <c r="J1201" s="65" t="inlineStr">
        <is>
          <t>Refer to programming manual</t>
        </is>
      </c>
      <c r="K1201" s="65" t="inlineStr">
        <is>
          <t>Refer to programming manual</t>
        </is>
      </c>
      <c r="L1201" s="65" t="inlineStr">
        <is>
          <t>-32768 ... 32767</t>
        </is>
      </c>
      <c r="M1201" s="65" t="inlineStr">
        <is>
          <t>[AI3 Th Warn Level] (TH3A)</t>
        </is>
      </c>
      <c r="N1201" s="69" t="inlineStr">
        <is>
          <t>[Thermal monitoring] (TPP)
[Thermal monitoring] (TPP)
[Settings] (SET)
[Thermal monitoring] (TPP)</t>
        </is>
      </c>
    </row>
    <row customFormat="1" r="1202" s="60">
      <c r="A1202" s="64" t="inlineStr">
        <is>
          <t>TH1F</t>
        </is>
      </c>
      <c r="B1202" s="65" t="inlineStr">
        <is>
          <t>Thermal error level for AI1</t>
        </is>
      </c>
      <c r="C1202" s="65" t="inlineStr">
        <is>
          <t>16#33AD = 13229</t>
        </is>
      </c>
      <c r="D1202" s="65" t="inlineStr">
        <is>
          <t>16#2066/1E</t>
        </is>
      </c>
      <c r="E1202" s="65" t="inlineStr">
        <is>
          <t>16#A3/01/1E = 163/01/30</t>
        </is>
      </c>
      <c r="F1202" s="66" t="n"/>
      <c r="G1202" s="65" t="inlineStr">
        <is>
          <t>Configuration and settings</t>
        </is>
      </c>
      <c r="H1202" s="65" t="inlineStr">
        <is>
          <t>R/W</t>
        </is>
      </c>
      <c r="I1202" s="65" t="inlineStr">
        <is>
          <t>INT (Signed16)</t>
        </is>
      </c>
      <c r="J1202" s="65" t="inlineStr">
        <is>
          <t>Refer to programming manual</t>
        </is>
      </c>
      <c r="K1202" s="65" t="inlineStr">
        <is>
          <t>Refer to programming manual</t>
        </is>
      </c>
      <c r="L1202" s="65" t="inlineStr">
        <is>
          <t>-32768 ... 32767</t>
        </is>
      </c>
      <c r="M1202" s="65" t="inlineStr">
        <is>
          <t>[AI1 Th Error Level] (TH1F)</t>
        </is>
      </c>
      <c r="N1202" s="69" t="inlineStr">
        <is>
          <t>[Thermal monitoring] (TPP)
[Thermal monitoring] (TPP)
[Settings] (SET)
[Thermal monitoring] (TPP)</t>
        </is>
      </c>
    </row>
    <row customFormat="1" r="1203" s="60">
      <c r="A1203" s="64" t="inlineStr">
        <is>
          <t>TH3B</t>
        </is>
      </c>
      <c r="B1203" s="65" t="inlineStr">
        <is>
          <t>Response to thermal error for AI3</t>
        </is>
      </c>
      <c r="C1203" s="65" t="inlineStr">
        <is>
          <t>16#33B9 = 13241</t>
        </is>
      </c>
      <c r="D1203" s="65" t="inlineStr">
        <is>
          <t>16#2066/2A</t>
        </is>
      </c>
      <c r="E1203" s="65" t="inlineStr">
        <is>
          <t>16#A3/01/2A = 163/01/42</t>
        </is>
      </c>
      <c r="F1203" s="67" t="inlineStr">
        <is>
          <t>ECFG</t>
        </is>
      </c>
      <c r="G1203" s="65" t="inlineStr">
        <is>
          <t>Configuration and settings</t>
        </is>
      </c>
      <c r="H1203" s="65" t="inlineStr">
        <is>
          <t>R/WS</t>
        </is>
      </c>
      <c r="I1203" s="65" t="inlineStr">
        <is>
          <t>WORD (Enumeration)</t>
        </is>
      </c>
      <c r="J1203" s="65" t="inlineStr">
        <is>
          <t>-</t>
        </is>
      </c>
      <c r="K1203" s="65" t="inlineStr">
        <is>
          <t>[Ramp stop] RMP</t>
        </is>
      </c>
      <c r="L1203" s="66" t="n"/>
      <c r="M1203" s="65" t="inlineStr">
        <is>
          <t>[AI3 Th Error Resp] (TH3B)</t>
        </is>
      </c>
      <c r="N1203" s="69" t="inlineStr">
        <is>
          <t>[Thermal monitoring] (TPP)
[Thermal monitoring] (TPP)
[Thermal monitoring] (TPP)</t>
        </is>
      </c>
    </row>
    <row customFormat="1" r="1204" s="60">
      <c r="A1204" s="64" t="inlineStr">
        <is>
          <t>TH1S</t>
        </is>
      </c>
      <c r="B1204" s="65" t="inlineStr">
        <is>
          <t>Activation of the thermal monitoring on AI1</t>
        </is>
      </c>
      <c r="C1204" s="65" t="inlineStr">
        <is>
          <t>16#3399 = 13209</t>
        </is>
      </c>
      <c r="D1204" s="65" t="inlineStr">
        <is>
          <t>16#2066/A</t>
        </is>
      </c>
      <c r="E1204" s="65" t="inlineStr">
        <is>
          <t>16#A3/01/0A = 163/01/10</t>
        </is>
      </c>
      <c r="F1204" s="67" t="inlineStr">
        <is>
          <t>N_Y</t>
        </is>
      </c>
      <c r="G1204" s="65" t="inlineStr">
        <is>
          <t>Configuration and settings</t>
        </is>
      </c>
      <c r="H1204" s="65" t="inlineStr">
        <is>
          <t>R/WS</t>
        </is>
      </c>
      <c r="I1204" s="65" t="inlineStr">
        <is>
          <t>WORD (Enumeration)</t>
        </is>
      </c>
      <c r="J1204" s="65" t="inlineStr">
        <is>
          <t>-</t>
        </is>
      </c>
      <c r="K1204" s="65" t="inlineStr">
        <is>
          <t>[No] NO</t>
        </is>
      </c>
      <c r="L1204" s="66" t="n"/>
      <c r="M1204" s="65" t="inlineStr">
        <is>
          <t>[AI1 Th Monitoring] (TH1S)</t>
        </is>
      </c>
      <c r="N1204" s="69" t="inlineStr">
        <is>
          <t>[Thermal monitoring] (TPP)
[Thermal monitoring] (TPP)
[Thermal monitoring] (TPP)</t>
        </is>
      </c>
    </row>
    <row customFormat="1" r="1205" s="60">
      <c r="A1205" s="64" t="inlineStr">
        <is>
          <t>TH3F</t>
        </is>
      </c>
      <c r="B1205" s="65" t="inlineStr">
        <is>
          <t>Thermal error level for AI3</t>
        </is>
      </c>
      <c r="C1205" s="65" t="inlineStr">
        <is>
          <t>16#33AF = 13231</t>
        </is>
      </c>
      <c r="D1205" s="65" t="inlineStr">
        <is>
          <t>16#2066/20</t>
        </is>
      </c>
      <c r="E1205" s="65" t="inlineStr">
        <is>
          <t>16#A3/01/20 = 163/01/32</t>
        </is>
      </c>
      <c r="F1205" s="66" t="n"/>
      <c r="G1205" s="65" t="inlineStr">
        <is>
          <t>Configuration and settings</t>
        </is>
      </c>
      <c r="H1205" s="65" t="inlineStr">
        <is>
          <t>R/W</t>
        </is>
      </c>
      <c r="I1205" s="65" t="inlineStr">
        <is>
          <t>INT (Signed16)</t>
        </is>
      </c>
      <c r="J1205" s="65" t="inlineStr">
        <is>
          <t>Refer to programming manual</t>
        </is>
      </c>
      <c r="K1205" s="65" t="inlineStr">
        <is>
          <t>Refer to programming manual</t>
        </is>
      </c>
      <c r="L1205" s="65" t="inlineStr">
        <is>
          <t>-32768 ... 32767</t>
        </is>
      </c>
      <c r="M1205" s="65" t="inlineStr">
        <is>
          <t>[AI3 Th Error Level] (TH3F)</t>
        </is>
      </c>
      <c r="N1205" s="69" t="inlineStr">
        <is>
          <t>[Thermal monitoring] (TPP)
[Thermal monitoring] (TPP)
[Settings] (SET)
[Thermal monitoring] (TPP)</t>
        </is>
      </c>
    </row>
    <row customFormat="1" r="1206" s="60">
      <c r="A1206" s="64" t="inlineStr">
        <is>
          <t>TH1V</t>
        </is>
      </c>
      <c r="B1206" s="65" t="inlineStr">
        <is>
          <t>AI1 thermal value</t>
        </is>
      </c>
      <c r="C1206" s="65" t="inlineStr">
        <is>
          <t>16#33C1 = 13249</t>
        </is>
      </c>
      <c r="D1206" s="65" t="inlineStr">
        <is>
          <t>16#2066/32</t>
        </is>
      </c>
      <c r="E1206" s="65" t="inlineStr">
        <is>
          <t>16#A3/01/32 = 163/01/50</t>
        </is>
      </c>
      <c r="F1206" s="66" t="n"/>
      <c r="G1206" s="65" t="inlineStr">
        <is>
          <t>Measurement parameters</t>
        </is>
      </c>
      <c r="H1206" s="65" t="inlineStr">
        <is>
          <t>R</t>
        </is>
      </c>
      <c r="I1206" s="65" t="inlineStr">
        <is>
          <t>INT (Signed16)</t>
        </is>
      </c>
      <c r="J1206" s="65" t="inlineStr">
        <is>
          <t>Refer to programming manual</t>
        </is>
      </c>
      <c r="K1206" s="66" t="n"/>
      <c r="L1206" s="65" t="inlineStr">
        <is>
          <t>-32767 ... 32767</t>
        </is>
      </c>
      <c r="M1206" s="65" t="inlineStr">
        <is>
          <t>[AI1 Th Value] (TH1V)</t>
        </is>
      </c>
      <c r="N1206" s="69" t="inlineStr">
        <is>
          <t>[Thermal Monitoring] (TPM)
[Thermal monitoring] (TPP)
[Thermal monitoring] (TPP)
[Thermal monitoring] (TPP)</t>
        </is>
      </c>
    </row>
    <row customFormat="1" r="1207" s="60">
      <c r="A1207" s="64" t="inlineStr">
        <is>
          <t>TH3S</t>
        </is>
      </c>
      <c r="B1207" s="65" t="inlineStr">
        <is>
          <t>Activation of the thermal monitoring on AI3</t>
        </is>
      </c>
      <c r="C1207" s="65" t="inlineStr">
        <is>
          <t>16#339B = 13211</t>
        </is>
      </c>
      <c r="D1207" s="65" t="inlineStr">
        <is>
          <t>16#2066/C</t>
        </is>
      </c>
      <c r="E1207" s="65" t="inlineStr">
        <is>
          <t>16#A3/01/0C = 163/01/12</t>
        </is>
      </c>
      <c r="F1207" s="67" t="inlineStr">
        <is>
          <t>N_Y</t>
        </is>
      </c>
      <c r="G1207" s="65" t="inlineStr">
        <is>
          <t>Configuration and settings</t>
        </is>
      </c>
      <c r="H1207" s="65" t="inlineStr">
        <is>
          <t>R/WS</t>
        </is>
      </c>
      <c r="I1207" s="65" t="inlineStr">
        <is>
          <t>WORD (Enumeration)</t>
        </is>
      </c>
      <c r="J1207" s="65" t="inlineStr">
        <is>
          <t>-</t>
        </is>
      </c>
      <c r="K1207" s="65" t="inlineStr">
        <is>
          <t>[No] NO</t>
        </is>
      </c>
      <c r="L1207" s="66" t="n"/>
      <c r="M1207" s="65" t="inlineStr">
        <is>
          <t>[AI3 Th Monitoring] (TH3S)</t>
        </is>
      </c>
      <c r="N1207" s="69" t="inlineStr">
        <is>
          <t>[Thermal monitoring] (TPP)
[Thermal monitoring] (TPP)
[Thermal monitoring] (TPP)</t>
        </is>
      </c>
    </row>
    <row customFormat="1" r="1208" s="60">
      <c r="A1208" s="64" t="inlineStr">
        <is>
          <t>TH3V</t>
        </is>
      </c>
      <c r="B1208" s="65" t="inlineStr">
        <is>
          <t>AI3 thermal value</t>
        </is>
      </c>
      <c r="C1208" s="65" t="inlineStr">
        <is>
          <t>16#33C3 = 13251</t>
        </is>
      </c>
      <c r="D1208" s="65" t="inlineStr">
        <is>
          <t>16#2066/34</t>
        </is>
      </c>
      <c r="E1208" s="65" t="inlineStr">
        <is>
          <t>16#A3/01/34 = 163/01/52</t>
        </is>
      </c>
      <c r="F1208" s="66" t="n"/>
      <c r="G1208" s="65" t="inlineStr">
        <is>
          <t>Measurement parameters</t>
        </is>
      </c>
      <c r="H1208" s="65" t="inlineStr">
        <is>
          <t>R</t>
        </is>
      </c>
      <c r="I1208" s="65" t="inlineStr">
        <is>
          <t>INT (Signed16)</t>
        </is>
      </c>
      <c r="J1208" s="65" t="inlineStr">
        <is>
          <t>Refer to programming manual</t>
        </is>
      </c>
      <c r="K1208" s="66" t="n"/>
      <c r="L1208" s="65" t="inlineStr">
        <is>
          <t>-32767 ... 32767</t>
        </is>
      </c>
      <c r="M1208" s="65" t="inlineStr">
        <is>
          <t>[AI3 Th Value] (TH3V)</t>
        </is>
      </c>
      <c r="N1208" s="69" t="inlineStr">
        <is>
          <t>[Thermal Monitoring] (TPM)
[Thermal monitoring] (TPP)
[Thermal monitoring] (TPP)
[Thermal monitoring] (TPP)</t>
        </is>
      </c>
    </row>
    <row customFormat="1" r="1209" s="60">
      <c r="A1209" s="64" t="inlineStr">
        <is>
          <t>TH4A</t>
        </is>
      </c>
      <c r="B1209" s="65" t="inlineStr">
        <is>
          <t>Thermal warning level for AI4</t>
        </is>
      </c>
      <c r="C1209" s="65" t="inlineStr">
        <is>
          <t>16#33A6 = 13222</t>
        </is>
      </c>
      <c r="D1209" s="65" t="inlineStr">
        <is>
          <t>16#2066/17</t>
        </is>
      </c>
      <c r="E1209" s="65" t="inlineStr">
        <is>
          <t>16#A3/01/17 = 163/01/23</t>
        </is>
      </c>
      <c r="F1209" s="66" t="n"/>
      <c r="G1209" s="65" t="inlineStr">
        <is>
          <t>Configuration and settings</t>
        </is>
      </c>
      <c r="H1209" s="65" t="inlineStr">
        <is>
          <t>R/W</t>
        </is>
      </c>
      <c r="I1209" s="65" t="inlineStr">
        <is>
          <t>INT (Signed16)</t>
        </is>
      </c>
      <c r="J1209" s="65" t="inlineStr">
        <is>
          <t>Refer to programming manual</t>
        </is>
      </c>
      <c r="K1209" s="65" t="inlineStr">
        <is>
          <t>Refer to programming manual</t>
        </is>
      </c>
      <c r="L1209" s="65" t="inlineStr">
        <is>
          <t>-32768 ... 32767</t>
        </is>
      </c>
      <c r="M1209" s="65" t="inlineStr">
        <is>
          <t>[AI4 Th Warn Level] (TH4A)</t>
        </is>
      </c>
      <c r="N1209" s="69" t="inlineStr">
        <is>
          <t>[Thermal monitoring] (TPP)
[Thermal monitoring] (TPP)
[Settings] (SET)
[Thermal monitoring] (TPP)</t>
        </is>
      </c>
    </row>
    <row customFormat="1" r="1210" s="60">
      <c r="A1210" s="64" t="inlineStr">
        <is>
          <t>TH4B</t>
        </is>
      </c>
      <c r="B1210" s="65" t="inlineStr">
        <is>
          <t>Response to thermal error for AI4</t>
        </is>
      </c>
      <c r="C1210" s="65" t="inlineStr">
        <is>
          <t>16#33BA = 13242</t>
        </is>
      </c>
      <c r="D1210" s="65" t="inlineStr">
        <is>
          <t>16#2066/2B</t>
        </is>
      </c>
      <c r="E1210" s="65" t="inlineStr">
        <is>
          <t>16#A3/01/2B = 163/01/43</t>
        </is>
      </c>
      <c r="F1210" s="67" t="inlineStr">
        <is>
          <t>ECFG</t>
        </is>
      </c>
      <c r="G1210" s="65" t="inlineStr">
        <is>
          <t>Configuration and settings</t>
        </is>
      </c>
      <c r="H1210" s="65" t="inlineStr">
        <is>
          <t>R/WS</t>
        </is>
      </c>
      <c r="I1210" s="65" t="inlineStr">
        <is>
          <t>WORD (Enumeration)</t>
        </is>
      </c>
      <c r="J1210" s="65" t="inlineStr">
        <is>
          <t>-</t>
        </is>
      </c>
      <c r="K1210" s="65" t="inlineStr">
        <is>
          <t>[Ramp stop] RMP</t>
        </is>
      </c>
      <c r="L1210" s="66" t="n"/>
      <c r="M1210" s="65" t="inlineStr">
        <is>
          <t>[AI4 Th Error Resp] (TH4B)</t>
        </is>
      </c>
      <c r="N1210" s="69" t="inlineStr">
        <is>
          <t>[Thermal monitoring] (TPP)
[Thermal monitoring] (TPP)
[Thermal monitoring] (TPP)</t>
        </is>
      </c>
    </row>
    <row customFormat="1" r="1211" s="60">
      <c r="A1211" s="64" t="inlineStr">
        <is>
          <t>TH4F</t>
        </is>
      </c>
      <c r="B1211" s="65" t="inlineStr">
        <is>
          <t>Thermal error level for AI4</t>
        </is>
      </c>
      <c r="C1211" s="65" t="inlineStr">
        <is>
          <t>16#33B0 = 13232</t>
        </is>
      </c>
      <c r="D1211" s="65" t="inlineStr">
        <is>
          <t>16#2066/21</t>
        </is>
      </c>
      <c r="E1211" s="65" t="inlineStr">
        <is>
          <t>16#A3/01/21 = 163/01/33</t>
        </is>
      </c>
      <c r="F1211" s="66" t="n"/>
      <c r="G1211" s="65" t="inlineStr">
        <is>
          <t>Configuration and settings</t>
        </is>
      </c>
      <c r="H1211" s="65" t="inlineStr">
        <is>
          <t>R/W</t>
        </is>
      </c>
      <c r="I1211" s="65" t="inlineStr">
        <is>
          <t>INT (Signed16)</t>
        </is>
      </c>
      <c r="J1211" s="65" t="inlineStr">
        <is>
          <t>Refer to programming manual</t>
        </is>
      </c>
      <c r="K1211" s="65" t="inlineStr">
        <is>
          <t>Refer to programming manual</t>
        </is>
      </c>
      <c r="L1211" s="65" t="inlineStr">
        <is>
          <t>-32768 ... 32767</t>
        </is>
      </c>
      <c r="M1211" s="65" t="inlineStr">
        <is>
          <t>[AI4 Th Error Level] (TH4F)</t>
        </is>
      </c>
      <c r="N1211" s="69" t="inlineStr">
        <is>
          <t>[Thermal monitoring] (TPP)
[Thermal monitoring] (TPP)
[Settings] (SET)
[Thermal monitoring] (TPP)</t>
        </is>
      </c>
    </row>
    <row customFormat="1" r="1212" s="60">
      <c r="A1212" s="64" t="inlineStr">
        <is>
          <t>TH4S</t>
        </is>
      </c>
      <c r="B1212" s="65" t="inlineStr">
        <is>
          <t>Activation of the thermal monitoring on AI4</t>
        </is>
      </c>
      <c r="C1212" s="65" t="inlineStr">
        <is>
          <t>16#339C = 13212</t>
        </is>
      </c>
      <c r="D1212" s="65" t="inlineStr">
        <is>
          <t>16#2066/D</t>
        </is>
      </c>
      <c r="E1212" s="65" t="inlineStr">
        <is>
          <t>16#A3/01/0D = 163/01/13</t>
        </is>
      </c>
      <c r="F1212" s="67" t="inlineStr">
        <is>
          <t>N_Y</t>
        </is>
      </c>
      <c r="G1212" s="65" t="inlineStr">
        <is>
          <t>Configuration and settings</t>
        </is>
      </c>
      <c r="H1212" s="65" t="inlineStr">
        <is>
          <t>R/WS</t>
        </is>
      </c>
      <c r="I1212" s="65" t="inlineStr">
        <is>
          <t>WORD (Enumeration)</t>
        </is>
      </c>
      <c r="J1212" s="65" t="inlineStr">
        <is>
          <t>-</t>
        </is>
      </c>
      <c r="K1212" s="65" t="inlineStr">
        <is>
          <t>[No] NO</t>
        </is>
      </c>
      <c r="L1212" s="66" t="n"/>
      <c r="M1212" s="65" t="inlineStr">
        <is>
          <t>[AI4 Th Monitoring] (TH4S)</t>
        </is>
      </c>
      <c r="N1212" s="69" t="inlineStr">
        <is>
          <t>[Thermal monitoring] (TPP)
[Thermal monitoring] (TPP)
[Thermal monitoring] (TPP)</t>
        </is>
      </c>
    </row>
    <row customFormat="1" r="1213" s="60">
      <c r="A1213" s="64" t="inlineStr">
        <is>
          <t>TH4V</t>
        </is>
      </c>
      <c r="B1213" s="65" t="inlineStr">
        <is>
          <t>AI4 thermal value</t>
        </is>
      </c>
      <c r="C1213" s="65" t="inlineStr">
        <is>
          <t>16#33C4 = 13252</t>
        </is>
      </c>
      <c r="D1213" s="65" t="inlineStr">
        <is>
          <t>16#2066/35</t>
        </is>
      </c>
      <c r="E1213" s="65" t="inlineStr">
        <is>
          <t>16#A3/01/35 = 163/01/53</t>
        </is>
      </c>
      <c r="F1213" s="66" t="n"/>
      <c r="G1213" s="65" t="inlineStr">
        <is>
          <t>Measurement parameters</t>
        </is>
      </c>
      <c r="H1213" s="65" t="inlineStr">
        <is>
          <t>R</t>
        </is>
      </c>
      <c r="I1213" s="65" t="inlineStr">
        <is>
          <t>INT (Signed16)</t>
        </is>
      </c>
      <c r="J1213" s="65" t="inlineStr">
        <is>
          <t>Refer to programming manual</t>
        </is>
      </c>
      <c r="K1213" s="66" t="n"/>
      <c r="L1213" s="65" t="inlineStr">
        <is>
          <t>-32767 ... 32767</t>
        </is>
      </c>
      <c r="M1213" s="65" t="inlineStr">
        <is>
          <t>[AI4 Th Value] (TH4V)</t>
        </is>
      </c>
      <c r="N1213" s="69" t="inlineStr">
        <is>
          <t>[Thermal Monitoring] (TPM)
[Thermal monitoring] (TPP)
[Thermal monitoring] (TPP)
[Thermal monitoring] (TPP)</t>
        </is>
      </c>
    </row>
    <row customFormat="1" r="1214" s="60">
      <c r="A1214" s="64" t="inlineStr">
        <is>
          <t>TH5A</t>
        </is>
      </c>
      <c r="B1214" s="65" t="inlineStr">
        <is>
          <t>Thermal warning level for AI5</t>
        </is>
      </c>
      <c r="C1214" s="65" t="inlineStr">
        <is>
          <t>16#33A7 = 13223</t>
        </is>
      </c>
      <c r="D1214" s="65" t="inlineStr">
        <is>
          <t>16#2066/18</t>
        </is>
      </c>
      <c r="E1214" s="65" t="inlineStr">
        <is>
          <t>16#A3/01/18 = 163/01/24</t>
        </is>
      </c>
      <c r="F1214" s="66" t="n"/>
      <c r="G1214" s="65" t="inlineStr">
        <is>
          <t>Configuration and settings</t>
        </is>
      </c>
      <c r="H1214" s="65" t="inlineStr">
        <is>
          <t>R/W</t>
        </is>
      </c>
      <c r="I1214" s="65" t="inlineStr">
        <is>
          <t>INT (Signed16)</t>
        </is>
      </c>
      <c r="J1214" s="65" t="inlineStr">
        <is>
          <t>Refer to programming manual</t>
        </is>
      </c>
      <c r="K1214" s="65" t="inlineStr">
        <is>
          <t>Refer to programming manual</t>
        </is>
      </c>
      <c r="L1214" s="65" t="inlineStr">
        <is>
          <t>-32768 ... 32767</t>
        </is>
      </c>
      <c r="M1214" s="65" t="inlineStr">
        <is>
          <t>[AI5 Th Warn Level] (TH5A)</t>
        </is>
      </c>
      <c r="N1214" s="69" t="inlineStr">
        <is>
          <t>[Thermal monitoring] (TPP)
[Thermal monitoring] (TPP)
[Settings] (SET)
[Thermal monitoring] (TPP)</t>
        </is>
      </c>
    </row>
    <row customFormat="1" r="1215" s="60">
      <c r="A1215" s="64" t="inlineStr">
        <is>
          <t>TH5B</t>
        </is>
      </c>
      <c r="B1215" s="65" t="inlineStr">
        <is>
          <t>Response to thermal error for AI5</t>
        </is>
      </c>
      <c r="C1215" s="65" t="inlineStr">
        <is>
          <t>16#33BB = 13243</t>
        </is>
      </c>
      <c r="D1215" s="65" t="inlineStr">
        <is>
          <t>16#2066/2C</t>
        </is>
      </c>
      <c r="E1215" s="65" t="inlineStr">
        <is>
          <t>16#A3/01/2C = 163/01/44</t>
        </is>
      </c>
      <c r="F1215" s="67" t="inlineStr">
        <is>
          <t>ECFG</t>
        </is>
      </c>
      <c r="G1215" s="65" t="inlineStr">
        <is>
          <t>Configuration and settings</t>
        </is>
      </c>
      <c r="H1215" s="65" t="inlineStr">
        <is>
          <t>R/WS</t>
        </is>
      </c>
      <c r="I1215" s="65" t="inlineStr">
        <is>
          <t>WORD (Enumeration)</t>
        </is>
      </c>
      <c r="J1215" s="65" t="inlineStr">
        <is>
          <t>-</t>
        </is>
      </c>
      <c r="K1215" s="65" t="inlineStr">
        <is>
          <t>[Ramp stop] RMP</t>
        </is>
      </c>
      <c r="L1215" s="66" t="n"/>
      <c r="M1215" s="65" t="inlineStr">
        <is>
          <t>[AI5 Th Error Resp] (TH5B)</t>
        </is>
      </c>
      <c r="N1215" s="69" t="inlineStr">
        <is>
          <t>[Thermal monitoring] (TPP)
[Thermal monitoring] (TPP)
[Thermal monitoring] (TPP)</t>
        </is>
      </c>
    </row>
    <row customFormat="1" r="1216" s="60">
      <c r="A1216" s="64" t="inlineStr">
        <is>
          <t>TH5F</t>
        </is>
      </c>
      <c r="B1216" s="65" t="inlineStr">
        <is>
          <t>Thermal error level for AI5</t>
        </is>
      </c>
      <c r="C1216" s="65" t="inlineStr">
        <is>
          <t>16#33B1 = 13233</t>
        </is>
      </c>
      <c r="D1216" s="65" t="inlineStr">
        <is>
          <t>16#2066/22</t>
        </is>
      </c>
      <c r="E1216" s="65" t="inlineStr">
        <is>
          <t>16#A3/01/22 = 163/01/34</t>
        </is>
      </c>
      <c r="F1216" s="66" t="n"/>
      <c r="G1216" s="65" t="inlineStr">
        <is>
          <t>Configuration and settings</t>
        </is>
      </c>
      <c r="H1216" s="65" t="inlineStr">
        <is>
          <t>R/W</t>
        </is>
      </c>
      <c r="I1216" s="65" t="inlineStr">
        <is>
          <t>INT (Signed16)</t>
        </is>
      </c>
      <c r="J1216" s="65" t="inlineStr">
        <is>
          <t>Refer to programming manual</t>
        </is>
      </c>
      <c r="K1216" s="65" t="inlineStr">
        <is>
          <t>Refer to programming manual</t>
        </is>
      </c>
      <c r="L1216" s="65" t="inlineStr">
        <is>
          <t>-32768 ... 32767</t>
        </is>
      </c>
      <c r="M1216" s="65" t="inlineStr">
        <is>
          <t>[AI5 Th Error Level] (TH5F)</t>
        </is>
      </c>
      <c r="N1216" s="69" t="inlineStr">
        <is>
          <t>[Thermal monitoring] (TPP)
[Thermal monitoring] (TPP)
[Settings] (SET)
[Thermal monitoring] (TPP)</t>
        </is>
      </c>
    </row>
    <row customFormat="1" r="1217" s="60">
      <c r="A1217" s="64" t="inlineStr">
        <is>
          <t>TH5S</t>
        </is>
      </c>
      <c r="B1217" s="65" t="inlineStr">
        <is>
          <t>Activation of the thermal monitoring on AI5</t>
        </is>
      </c>
      <c r="C1217" s="65" t="inlineStr">
        <is>
          <t>16#339D = 13213</t>
        </is>
      </c>
      <c r="D1217" s="65" t="inlineStr">
        <is>
          <t>16#2066/E</t>
        </is>
      </c>
      <c r="E1217" s="65" t="inlineStr">
        <is>
          <t>16#A3/01/0E = 163/01/14</t>
        </is>
      </c>
      <c r="F1217" s="67" t="inlineStr">
        <is>
          <t>N_Y</t>
        </is>
      </c>
      <c r="G1217" s="65" t="inlineStr">
        <is>
          <t>Configuration and settings</t>
        </is>
      </c>
      <c r="H1217" s="65" t="inlineStr">
        <is>
          <t>R/WS</t>
        </is>
      </c>
      <c r="I1217" s="65" t="inlineStr">
        <is>
          <t>WORD (Enumeration)</t>
        </is>
      </c>
      <c r="J1217" s="65" t="inlineStr">
        <is>
          <t>-</t>
        </is>
      </c>
      <c r="K1217" s="65" t="inlineStr">
        <is>
          <t>[No] NO</t>
        </is>
      </c>
      <c r="L1217" s="66" t="n"/>
      <c r="M1217" s="65" t="inlineStr">
        <is>
          <t>[AI5 Th Monitoring] (TH5S)</t>
        </is>
      </c>
      <c r="N1217" s="69" t="inlineStr">
        <is>
          <t>[Thermal monitoring] (TPP)
[Thermal monitoring] (TPP)
[Thermal monitoring] (TPP)</t>
        </is>
      </c>
    </row>
    <row customFormat="1" r="1218" s="60">
      <c r="A1218" s="64" t="inlineStr">
        <is>
          <t>TH5V</t>
        </is>
      </c>
      <c r="B1218" s="65" t="inlineStr">
        <is>
          <t>AI5 thermal value</t>
        </is>
      </c>
      <c r="C1218" s="65" t="inlineStr">
        <is>
          <t>16#33C5 = 13253</t>
        </is>
      </c>
      <c r="D1218" s="65" t="inlineStr">
        <is>
          <t>16#2066/36</t>
        </is>
      </c>
      <c r="E1218" s="65" t="inlineStr">
        <is>
          <t>16#A3/01/36 = 163/01/54</t>
        </is>
      </c>
      <c r="F1218" s="66" t="n"/>
      <c r="G1218" s="65" t="inlineStr">
        <is>
          <t>Measurement parameters</t>
        </is>
      </c>
      <c r="H1218" s="65" t="inlineStr">
        <is>
          <t>R</t>
        </is>
      </c>
      <c r="I1218" s="65" t="inlineStr">
        <is>
          <t>INT (Signed16)</t>
        </is>
      </c>
      <c r="J1218" s="65" t="inlineStr">
        <is>
          <t>Refer to programming manual</t>
        </is>
      </c>
      <c r="K1218" s="66" t="n"/>
      <c r="L1218" s="65" t="inlineStr">
        <is>
          <t>-32767 ... 32767</t>
        </is>
      </c>
      <c r="M1218" s="65" t="inlineStr">
        <is>
          <t>[AI5 Th Value] (TH5V)</t>
        </is>
      </c>
      <c r="N1218" s="69" t="inlineStr">
        <is>
          <t>[Thermal Monitoring] (TPM)
[Thermal monitoring] (TPP)
[Thermal monitoring] (TPP)
[Thermal monitoring] (TPP)</t>
        </is>
      </c>
    </row>
    <row customFormat="1" r="1219" s="60">
      <c r="A1219" s="64" t="inlineStr">
        <is>
          <t>THP9</t>
        </is>
      </c>
      <c r="B1219" s="65" t="inlineStr">
        <is>
          <t>Motor thermal state</t>
        </is>
      </c>
      <c r="C1219" s="65" t="inlineStr">
        <is>
          <t>16#1C79 = 7289</t>
        </is>
      </c>
      <c r="D1219" s="65" t="inlineStr">
        <is>
          <t>16#202A/5A</t>
        </is>
      </c>
      <c r="E1219" s="65" t="inlineStr">
        <is>
          <t>16#85/01/5A = 133/01/90</t>
        </is>
      </c>
      <c r="F1219" s="66" t="n"/>
      <c r="G1219" s="65" t="inlineStr">
        <is>
          <t>History parameters</t>
        </is>
      </c>
      <c r="H1219" s="65" t="inlineStr">
        <is>
          <t>R</t>
        </is>
      </c>
      <c r="I1219" s="65" t="inlineStr">
        <is>
          <t>UINT (Unsigned16)</t>
        </is>
      </c>
      <c r="J1219" s="65" t="inlineStr">
        <is>
          <t>1 %</t>
        </is>
      </c>
      <c r="K1219" s="66" t="n"/>
      <c r="L1219" s="65" t="inlineStr">
        <is>
          <t>0 % ... 65535 %</t>
        </is>
      </c>
      <c r="M1219" s="65" t="inlineStr">
        <is>
          <t>[Motor therm state] (THP9)</t>
        </is>
      </c>
      <c r="N1219" s="69" t="inlineStr">
        <is>
          <t>[None] (DP9)</t>
        </is>
      </c>
    </row>
    <row customFormat="1" r="1220" s="60">
      <c r="A1220" s="64" t="inlineStr">
        <is>
          <t>THPA</t>
        </is>
      </c>
      <c r="B1220" s="65" t="inlineStr">
        <is>
          <t>Motor thermal state</t>
        </is>
      </c>
      <c r="C1220" s="65" t="inlineStr">
        <is>
          <t>16#1E00 = 7680</t>
        </is>
      </c>
      <c r="D1220" s="65" t="inlineStr">
        <is>
          <t>16#202E/51</t>
        </is>
      </c>
      <c r="E1220" s="65" t="inlineStr">
        <is>
          <t>16#87/01/51 = 135/01/81</t>
        </is>
      </c>
      <c r="F1220" s="66" t="n"/>
      <c r="G1220" s="65" t="inlineStr">
        <is>
          <t>History parameters</t>
        </is>
      </c>
      <c r="H1220" s="65" t="inlineStr">
        <is>
          <t>R</t>
        </is>
      </c>
      <c r="I1220" s="65" t="inlineStr">
        <is>
          <t>UINT (Unsigned16)</t>
        </is>
      </c>
      <c r="J1220" s="65" t="inlineStr">
        <is>
          <t>1 %</t>
        </is>
      </c>
      <c r="K1220" s="66" t="n"/>
      <c r="L1220" s="65" t="inlineStr">
        <is>
          <t>0 % ... 65535 %</t>
        </is>
      </c>
      <c r="M1220" s="65" t="inlineStr">
        <is>
          <t>[Motor therm state] (THPA)</t>
        </is>
      </c>
      <c r="N1220" s="69" t="inlineStr">
        <is>
          <t>[None] (DPA)</t>
        </is>
      </c>
    </row>
    <row customFormat="1" r="1221" s="60">
      <c r="A1221" s="64" t="inlineStr">
        <is>
          <t>THPB</t>
        </is>
      </c>
      <c r="B1221" s="65" t="inlineStr">
        <is>
          <t>Motor thermal state</t>
        </is>
      </c>
      <c r="C1221" s="65" t="inlineStr">
        <is>
          <t>16#1E01 = 7681</t>
        </is>
      </c>
      <c r="D1221" s="65" t="inlineStr">
        <is>
          <t>16#202E/52</t>
        </is>
      </c>
      <c r="E1221" s="65" t="inlineStr">
        <is>
          <t>16#87/01/52 = 135/01/82</t>
        </is>
      </c>
      <c r="F1221" s="66" t="n"/>
      <c r="G1221" s="65" t="inlineStr">
        <is>
          <t>History parameters</t>
        </is>
      </c>
      <c r="H1221" s="65" t="inlineStr">
        <is>
          <t>R</t>
        </is>
      </c>
      <c r="I1221" s="65" t="inlineStr">
        <is>
          <t>UINT (Unsigned16)</t>
        </is>
      </c>
      <c r="J1221" s="65" t="inlineStr">
        <is>
          <t>1 %</t>
        </is>
      </c>
      <c r="K1221" s="66" t="n"/>
      <c r="L1221" s="65" t="inlineStr">
        <is>
          <t>0 % ... 65535 %</t>
        </is>
      </c>
      <c r="M1221" s="65" t="inlineStr">
        <is>
          <t>[Motor therm state] (THPB)</t>
        </is>
      </c>
      <c r="N1221" s="69" t="inlineStr">
        <is>
          <t>[None] (DPB)</t>
        </is>
      </c>
    </row>
    <row customFormat="1" r="1222" s="60">
      <c r="A1222" s="64" t="inlineStr">
        <is>
          <t>THPC</t>
        </is>
      </c>
      <c r="B1222" s="65" t="inlineStr">
        <is>
          <t>Motor thermal state</t>
        </is>
      </c>
      <c r="C1222" s="65" t="inlineStr">
        <is>
          <t>16#1E02 = 7682</t>
        </is>
      </c>
      <c r="D1222" s="65" t="inlineStr">
        <is>
          <t>16#202E/53</t>
        </is>
      </c>
      <c r="E1222" s="65" t="inlineStr">
        <is>
          <t>16#87/01/53 = 135/01/83</t>
        </is>
      </c>
      <c r="F1222" s="66" t="n"/>
      <c r="G1222" s="65" t="inlineStr">
        <is>
          <t>History parameters</t>
        </is>
      </c>
      <c r="H1222" s="65" t="inlineStr">
        <is>
          <t>R</t>
        </is>
      </c>
      <c r="I1222" s="65" t="inlineStr">
        <is>
          <t>UINT (Unsigned16)</t>
        </is>
      </c>
      <c r="J1222" s="65" t="inlineStr">
        <is>
          <t>1 %</t>
        </is>
      </c>
      <c r="K1222" s="66" t="n"/>
      <c r="L1222" s="65" t="inlineStr">
        <is>
          <t>0 % ... 65535 %</t>
        </is>
      </c>
      <c r="M1222" s="65" t="inlineStr">
        <is>
          <t>[Motor therm state] (THPC)</t>
        </is>
      </c>
      <c r="N1222" s="69" t="inlineStr">
        <is>
          <t>[None] (DPC)</t>
        </is>
      </c>
    </row>
    <row customFormat="1" r="1223" s="60">
      <c r="A1223" s="64" t="inlineStr">
        <is>
          <t>THPD</t>
        </is>
      </c>
      <c r="B1223" s="65" t="inlineStr">
        <is>
          <t>Motor thermal state</t>
        </is>
      </c>
      <c r="C1223" s="65" t="inlineStr">
        <is>
          <t>16#1E03 = 7683</t>
        </is>
      </c>
      <c r="D1223" s="65" t="inlineStr">
        <is>
          <t>16#202E/54</t>
        </is>
      </c>
      <c r="E1223" s="65" t="inlineStr">
        <is>
          <t>16#87/01/54 = 135/01/84</t>
        </is>
      </c>
      <c r="F1223" s="66" t="n"/>
      <c r="G1223" s="65" t="inlineStr">
        <is>
          <t>History parameters</t>
        </is>
      </c>
      <c r="H1223" s="65" t="inlineStr">
        <is>
          <t>R</t>
        </is>
      </c>
      <c r="I1223" s="65" t="inlineStr">
        <is>
          <t>UINT (Unsigned16)</t>
        </is>
      </c>
      <c r="J1223" s="65" t="inlineStr">
        <is>
          <t>1 %</t>
        </is>
      </c>
      <c r="K1223" s="66" t="n"/>
      <c r="L1223" s="65" t="inlineStr">
        <is>
          <t>0 % ... 65535 %</t>
        </is>
      </c>
      <c r="M1223" s="65" t="inlineStr">
        <is>
          <t>[Motor therm state] (THPD)</t>
        </is>
      </c>
      <c r="N1223" s="69" t="inlineStr">
        <is>
          <t>[None] (DPD)</t>
        </is>
      </c>
    </row>
    <row customFormat="1" r="1224" s="60">
      <c r="A1224" s="64" t="inlineStr">
        <is>
          <t>THPE</t>
        </is>
      </c>
      <c r="B1224" s="65" t="inlineStr">
        <is>
          <t>Motor thermal state</t>
        </is>
      </c>
      <c r="C1224" s="65" t="inlineStr">
        <is>
          <t>16#1E04 = 7684</t>
        </is>
      </c>
      <c r="D1224" s="65" t="inlineStr">
        <is>
          <t>16#202E/55</t>
        </is>
      </c>
      <c r="E1224" s="65" t="inlineStr">
        <is>
          <t>16#87/01/55 = 135/01/85</t>
        </is>
      </c>
      <c r="F1224" s="66" t="n"/>
      <c r="G1224" s="65" t="inlineStr">
        <is>
          <t>History parameters</t>
        </is>
      </c>
      <c r="H1224" s="65" t="inlineStr">
        <is>
          <t>R</t>
        </is>
      </c>
      <c r="I1224" s="65" t="inlineStr">
        <is>
          <t>UINT (Unsigned16)</t>
        </is>
      </c>
      <c r="J1224" s="65" t="inlineStr">
        <is>
          <t>1 %</t>
        </is>
      </c>
      <c r="K1224" s="66" t="n"/>
      <c r="L1224" s="65" t="inlineStr">
        <is>
          <t>0 % ... 65535 %</t>
        </is>
      </c>
      <c r="M1224" s="65" t="inlineStr">
        <is>
          <t>[Motor therm state] (THPE)</t>
        </is>
      </c>
      <c r="N1224" s="69" t="inlineStr">
        <is>
          <t>[None] (DPE)</t>
        </is>
      </c>
    </row>
    <row customFormat="1" r="1225" s="60">
      <c r="A1225" s="64" t="inlineStr">
        <is>
          <t>THPF</t>
        </is>
      </c>
      <c r="B1225" s="65" t="inlineStr">
        <is>
          <t>Motor thermal state</t>
        </is>
      </c>
      <c r="C1225" s="65" t="inlineStr">
        <is>
          <t>16#1E05 = 7685</t>
        </is>
      </c>
      <c r="D1225" s="65" t="inlineStr">
        <is>
          <t>16#202E/56</t>
        </is>
      </c>
      <c r="E1225" s="65" t="inlineStr">
        <is>
          <t>16#87/01/56 = 135/01/86</t>
        </is>
      </c>
      <c r="F1225" s="66" t="n"/>
      <c r="G1225" s="65" t="inlineStr">
        <is>
          <t>History parameters</t>
        </is>
      </c>
      <c r="H1225" s="65" t="inlineStr">
        <is>
          <t>R</t>
        </is>
      </c>
      <c r="I1225" s="65" t="inlineStr">
        <is>
          <t>UINT (Unsigned16)</t>
        </is>
      </c>
      <c r="J1225" s="65" t="inlineStr">
        <is>
          <t>1 %</t>
        </is>
      </c>
      <c r="K1225" s="66" t="n"/>
      <c r="L1225" s="65" t="inlineStr">
        <is>
          <t>0 % ... 65535 %</t>
        </is>
      </c>
      <c r="M1225" s="65" t="inlineStr">
        <is>
          <t>[Motor therm state] (THPF)</t>
        </is>
      </c>
      <c r="N1225" s="69" t="inlineStr">
        <is>
          <t>[None] (DPF)</t>
        </is>
      </c>
    </row>
    <row customFormat="1" r="1226" s="60">
      <c r="A1226" s="64" t="inlineStr">
        <is>
          <t>TOCT</t>
        </is>
      </c>
      <c r="B1226" s="65" t="inlineStr">
        <is>
          <t>Type of control</t>
        </is>
      </c>
      <c r="C1226" s="65" t="inlineStr">
        <is>
          <t>16#2E8F = 11919</t>
        </is>
      </c>
      <c r="D1226" s="65" t="inlineStr">
        <is>
          <t>16#2059/14</t>
        </is>
      </c>
      <c r="E1226" s="65" t="inlineStr">
        <is>
          <t>16#9C/01/78 = 156/01/120</t>
        </is>
      </c>
      <c r="F1226" s="67" t="inlineStr">
        <is>
          <t>TOCT</t>
        </is>
      </c>
      <c r="G1226" s="65" t="inlineStr">
        <is>
          <t>Configuration and settings</t>
        </is>
      </c>
      <c r="H1226" s="65" t="inlineStr">
        <is>
          <t>R/WS</t>
        </is>
      </c>
      <c r="I1226" s="65" t="inlineStr">
        <is>
          <t>WORD (Enumeration)</t>
        </is>
      </c>
      <c r="J1226" s="65" t="inlineStr">
        <is>
          <t>-</t>
        </is>
      </c>
      <c r="K1226" s="65" t="inlineStr">
        <is>
          <t>[NA] NA</t>
        </is>
      </c>
      <c r="L1226" s="66" t="n"/>
      <c r="M1226" s="65" t="inlineStr">
        <is>
          <t>[Type of control] (TOCT)</t>
        </is>
      </c>
      <c r="N1226" s="69" t="inlineStr">
        <is>
          <t>[PID Feedback] (FDB)
[PID Feedback] (FDB)</t>
        </is>
      </c>
    </row>
    <row customFormat="1" r="1227" s="60">
      <c r="A1227" s="64" t="inlineStr">
        <is>
          <t>TQB</t>
        </is>
      </c>
      <c r="B1227" s="65" t="inlineStr">
        <is>
          <t>Pulse without Run delay</t>
        </is>
      </c>
      <c r="C1227" s="65" t="inlineStr">
        <is>
          <t>16#3910 = 14608</t>
        </is>
      </c>
      <c r="D1227" s="65" t="inlineStr">
        <is>
          <t>16#2074/9</t>
        </is>
      </c>
      <c r="E1227" s="65" t="inlineStr">
        <is>
          <t>16#AA/01/09 = 170/01/09</t>
        </is>
      </c>
      <c r="F1227" s="66" t="n"/>
      <c r="G1227" s="65" t="inlineStr">
        <is>
          <t>Configuration and settings</t>
        </is>
      </c>
      <c r="H1227" s="65" t="inlineStr">
        <is>
          <t>R/WS</t>
        </is>
      </c>
      <c r="I1227" s="65" t="inlineStr">
        <is>
          <t>UINT (Unsigned16)</t>
        </is>
      </c>
      <c r="J1227" s="65" t="inlineStr">
        <is>
          <t>0.1 s</t>
        </is>
      </c>
      <c r="K1227" s="65" t="inlineStr">
        <is>
          <t>0.0 s</t>
        </is>
      </c>
      <c r="L1227" s="65" t="inlineStr">
        <is>
          <t>0.0 s ... 10.0 s</t>
        </is>
      </c>
      <c r="M1227" s="65" t="inlineStr">
        <is>
          <t>[Pulse wo Run delay] (TQB)</t>
        </is>
      </c>
      <c r="N1227" s="69" t="inlineStr">
        <is>
          <t>[Frequency meter] (FQF)</t>
        </is>
      </c>
    </row>
    <row customFormat="1" r="1228" s="60">
      <c r="A1228" s="64" t="inlineStr">
        <is>
          <t>TTOB</t>
        </is>
      </c>
      <c r="B1228" s="65" t="inlineStr">
        <is>
          <t>Ethernet embedded : Time-out</t>
        </is>
      </c>
      <c r="C1228" s="65" t="inlineStr">
        <is>
          <t>16#FB9F = 64415</t>
        </is>
      </c>
      <c r="D1228" s="66" t="n"/>
      <c r="E1228" s="66" t="n"/>
      <c r="F1228" s="66" t="n"/>
      <c r="G1228" s="65" t="inlineStr">
        <is>
          <t>Configuration and settings</t>
        </is>
      </c>
      <c r="H1228" s="65" t="inlineStr">
        <is>
          <t>R/WS</t>
        </is>
      </c>
      <c r="I1228" s="65" t="inlineStr">
        <is>
          <t>UINT (Unsigned16)</t>
        </is>
      </c>
      <c r="J1228" s="65" t="inlineStr">
        <is>
          <t>0.1 s</t>
        </is>
      </c>
      <c r="K1228" s="65" t="inlineStr">
        <is>
          <t>10.0 s</t>
        </is>
      </c>
      <c r="L1228" s="65" t="inlineStr">
        <is>
          <t>0.1 s ... 30.0 s</t>
        </is>
      </c>
      <c r="M1228" s="66" t="n"/>
      <c r="N1228" s="68" t="n"/>
    </row>
    <row customFormat="1" r="1229" s="60">
      <c r="A1229" s="64" t="inlineStr">
        <is>
          <t>UIH3</t>
        </is>
      </c>
      <c r="B1229" s="65" t="inlineStr">
        <is>
          <t>AI3 voltage scaling parameter of 100%</t>
        </is>
      </c>
      <c r="C1229" s="65" t="inlineStr">
        <is>
          <t>16#1148 = 4424</t>
        </is>
      </c>
      <c r="D1229" s="65" t="inlineStr">
        <is>
          <t>16#200E/19</t>
        </is>
      </c>
      <c r="E1229" s="65" t="inlineStr">
        <is>
          <t>16#77/01/19 = 119/01/25</t>
        </is>
      </c>
      <c r="F1229" s="66" t="n"/>
      <c r="G1229" s="65" t="inlineStr">
        <is>
          <t>Configuration and settings</t>
        </is>
      </c>
      <c r="H1229" s="65" t="inlineStr">
        <is>
          <t>R/W</t>
        </is>
      </c>
      <c r="I1229" s="65" t="inlineStr">
        <is>
          <t>UINT (Unsigned16)</t>
        </is>
      </c>
      <c r="J1229" s="65" t="inlineStr">
        <is>
          <t>0.1 V</t>
        </is>
      </c>
      <c r="K1229" s="65" t="inlineStr">
        <is>
          <t>10.0 V</t>
        </is>
      </c>
      <c r="L1229" s="65" t="inlineStr">
        <is>
          <t>0.0 V ... 10.0 V</t>
        </is>
      </c>
      <c r="M1229" s="65" t="inlineStr">
        <is>
          <t>[AI3 Max Value] (UIH3)</t>
        </is>
      </c>
      <c r="N1229" s="69" t="inlineStr">
        <is>
          <t>[PID Feedback] (FDB)
[PID Feedback] (FDB)
[AI3] (AI3C)
[Speed Ref AI3 Config.] (MSR3)
[Torque Ref AI3 Config.] (MTR3)
[AI3 configuration] (AI3)</t>
        </is>
      </c>
    </row>
    <row customFormat="1" r="1230" s="60">
      <c r="A1230" s="64" t="inlineStr">
        <is>
          <t>UIH4</t>
        </is>
      </c>
      <c r="B1230" s="65" t="inlineStr">
        <is>
          <t>AI4 voltage scaling parameter of 100%</t>
        </is>
      </c>
      <c r="C1230" s="65" t="inlineStr">
        <is>
          <t>16#1149 = 4425</t>
        </is>
      </c>
      <c r="D1230" s="65" t="inlineStr">
        <is>
          <t>16#200E/1A</t>
        </is>
      </c>
      <c r="E1230" s="65" t="inlineStr">
        <is>
          <t>16#77/01/1A = 119/01/26</t>
        </is>
      </c>
      <c r="F1230" s="66" t="n"/>
      <c r="G1230" s="65" t="inlineStr">
        <is>
          <t>Configuration and settings</t>
        </is>
      </c>
      <c r="H1230" s="65" t="inlineStr">
        <is>
          <t>R/W</t>
        </is>
      </c>
      <c r="I1230" s="65" t="inlineStr">
        <is>
          <t>UINT (Unsigned16)</t>
        </is>
      </c>
      <c r="J1230" s="65" t="inlineStr">
        <is>
          <t>0.1 V</t>
        </is>
      </c>
      <c r="K1230" s="65" t="inlineStr">
        <is>
          <t>10.0 V</t>
        </is>
      </c>
      <c r="L1230" s="65" t="inlineStr">
        <is>
          <t>0.0 V ... 10.0 V</t>
        </is>
      </c>
      <c r="M1230" s="65" t="inlineStr">
        <is>
          <t>[AI4 Max Value] (UIH4)</t>
        </is>
      </c>
      <c r="N1230" s="69" t="inlineStr">
        <is>
          <t>[PID Feedback] (FDB)
[PID Feedback] (FDB)
[AI4] (AI4C)
[Speed Ref AI4 Config.] (MSR4)
[Torque Ref AI4 Config.] (MTR4)
[AI4 configuration] (AI4)</t>
        </is>
      </c>
    </row>
    <row customFormat="1" r="1231" s="60">
      <c r="A1231" s="64" t="inlineStr">
        <is>
          <t>UIH5</t>
        </is>
      </c>
      <c r="B1231" s="65" t="inlineStr">
        <is>
          <t>AI5 voltage scaling parameter of 100%</t>
        </is>
      </c>
      <c r="C1231" s="65" t="inlineStr">
        <is>
          <t>16#114A = 4426</t>
        </is>
      </c>
      <c r="D1231" s="65" t="inlineStr">
        <is>
          <t>16#200E/1B</t>
        </is>
      </c>
      <c r="E1231" s="65" t="inlineStr">
        <is>
          <t>16#77/01/1B = 119/01/27</t>
        </is>
      </c>
      <c r="F1231" s="66" t="n"/>
      <c r="G1231" s="65" t="inlineStr">
        <is>
          <t>Configuration and settings</t>
        </is>
      </c>
      <c r="H1231" s="65" t="inlineStr">
        <is>
          <t>R/W</t>
        </is>
      </c>
      <c r="I1231" s="65" t="inlineStr">
        <is>
          <t>UINT (Unsigned16)</t>
        </is>
      </c>
      <c r="J1231" s="65" t="inlineStr">
        <is>
          <t>0.1 V</t>
        </is>
      </c>
      <c r="K1231" s="65" t="inlineStr">
        <is>
          <t>10.0 V</t>
        </is>
      </c>
      <c r="L1231" s="65" t="inlineStr">
        <is>
          <t>0.0 V ... 10.0 V</t>
        </is>
      </c>
      <c r="M1231" s="65" t="inlineStr">
        <is>
          <t>[AI5 Max Value] (UIH5)</t>
        </is>
      </c>
      <c r="N1231" s="69" t="inlineStr">
        <is>
          <t>[PID Feedback] (FDB)
[PID Feedback] (FDB)
[AI5] (AI5C)
[Speed Ref AI5 Config.] (MSR5)
[Torque Ref AI5 Config.] (MTR5)
[AI5 configuration] (AI5)</t>
        </is>
      </c>
    </row>
    <row customFormat="1" r="1232" s="60">
      <c r="A1232" s="64" t="inlineStr">
        <is>
          <t>UIL3</t>
        </is>
      </c>
      <c r="B1232" s="65" t="inlineStr">
        <is>
          <t>AI3 voltage scaling parameter of 0%</t>
        </is>
      </c>
      <c r="C1232" s="65" t="inlineStr">
        <is>
          <t>16#113E = 4414</t>
        </is>
      </c>
      <c r="D1232" s="65" t="inlineStr">
        <is>
          <t>16#200E/F</t>
        </is>
      </c>
      <c r="E1232" s="65" t="inlineStr">
        <is>
          <t>16#77/01/0F = 119/01/15</t>
        </is>
      </c>
      <c r="F1232" s="66" t="n"/>
      <c r="G1232" s="65" t="inlineStr">
        <is>
          <t>Configuration and settings</t>
        </is>
      </c>
      <c r="H1232" s="65" t="inlineStr">
        <is>
          <t>R/W</t>
        </is>
      </c>
      <c r="I1232" s="65" t="inlineStr">
        <is>
          <t>UINT (Unsigned16)</t>
        </is>
      </c>
      <c r="J1232" s="65" t="inlineStr">
        <is>
          <t>0.1 V</t>
        </is>
      </c>
      <c r="K1232" s="65" t="inlineStr">
        <is>
          <t>0.0 V</t>
        </is>
      </c>
      <c r="L1232" s="65" t="inlineStr">
        <is>
          <t>0.0 V ... 10.0 V</t>
        </is>
      </c>
      <c r="M1232" s="65" t="inlineStr">
        <is>
          <t>[AI3 Min. Value] (UIL3)</t>
        </is>
      </c>
      <c r="N1232" s="69" t="inlineStr">
        <is>
          <t>[PID Feedback] (FDB)
[PID Feedback] (FDB)
[AI3] (AI3C)
[Speed Ref AI3 Config.] (MSR3)
[Torque Ref AI3 Config.] (MTR3)
[AI3 configuration] (AI3)</t>
        </is>
      </c>
    </row>
    <row customFormat="1" r="1233" s="60">
      <c r="A1233" s="64" t="inlineStr">
        <is>
          <t>UIL4</t>
        </is>
      </c>
      <c r="B1233" s="65" t="inlineStr">
        <is>
          <t>AI4 voltage scaling parameter of 0%</t>
        </is>
      </c>
      <c r="C1233" s="65" t="inlineStr">
        <is>
          <t>16#113F = 4415</t>
        </is>
      </c>
      <c r="D1233" s="65" t="inlineStr">
        <is>
          <t>16#200E/10</t>
        </is>
      </c>
      <c r="E1233" s="65" t="inlineStr">
        <is>
          <t>16#77/01/10 = 119/01/16</t>
        </is>
      </c>
      <c r="F1233" s="66" t="n"/>
      <c r="G1233" s="65" t="inlineStr">
        <is>
          <t>Configuration and settings</t>
        </is>
      </c>
      <c r="H1233" s="65" t="inlineStr">
        <is>
          <t>R/W</t>
        </is>
      </c>
      <c r="I1233" s="65" t="inlineStr">
        <is>
          <t>UINT (Unsigned16)</t>
        </is>
      </c>
      <c r="J1233" s="65" t="inlineStr">
        <is>
          <t>0.1 V</t>
        </is>
      </c>
      <c r="K1233" s="65" t="inlineStr">
        <is>
          <t>0.0 V</t>
        </is>
      </c>
      <c r="L1233" s="65" t="inlineStr">
        <is>
          <t>0.0 V ... 10.0 V</t>
        </is>
      </c>
      <c r="M1233" s="65" t="inlineStr">
        <is>
          <t>[AI4 Min. Value] (UIL4)</t>
        </is>
      </c>
      <c r="N1233" s="69" t="inlineStr">
        <is>
          <t>[PID Feedback] (FDB)
[PID Feedback] (FDB)
[AI4] (AI4C)
[Speed Ref AI4 Config.] (MSR4)
[Torque Ref AI4 Config.] (MTR4)
[AI4 configuration] (AI4)</t>
        </is>
      </c>
    </row>
    <row customFormat="1" r="1234" s="60">
      <c r="A1234" s="64" t="inlineStr">
        <is>
          <t>UIL5</t>
        </is>
      </c>
      <c r="B1234" s="65" t="inlineStr">
        <is>
          <t>AI5 voltage scaling parameter of 0%</t>
        </is>
      </c>
      <c r="C1234" s="65" t="inlineStr">
        <is>
          <t>16#1140 = 4416</t>
        </is>
      </c>
      <c r="D1234" s="65" t="inlineStr">
        <is>
          <t>16#200E/11</t>
        </is>
      </c>
      <c r="E1234" s="65" t="inlineStr">
        <is>
          <t>16#77/01/11 = 119/01/17</t>
        </is>
      </c>
      <c r="F1234" s="66" t="n"/>
      <c r="G1234" s="65" t="inlineStr">
        <is>
          <t>Configuration and settings</t>
        </is>
      </c>
      <c r="H1234" s="65" t="inlineStr">
        <is>
          <t>R/W</t>
        </is>
      </c>
      <c r="I1234" s="65" t="inlineStr">
        <is>
          <t>UINT (Unsigned16)</t>
        </is>
      </c>
      <c r="J1234" s="65" t="inlineStr">
        <is>
          <t>0.1 V</t>
        </is>
      </c>
      <c r="K1234" s="65" t="inlineStr">
        <is>
          <t>0.0 V</t>
        </is>
      </c>
      <c r="L1234" s="65" t="inlineStr">
        <is>
          <t>0.0 V ... 10.0 V</t>
        </is>
      </c>
      <c r="M1234" s="65" t="inlineStr">
        <is>
          <t>[AI5 Min. Value] (UIL5)</t>
        </is>
      </c>
      <c r="N1234" s="69" t="inlineStr">
        <is>
          <t>[PID Feedback] (FDB)
[PID Feedback] (FDB)
[AI5] (AI5C)
[Speed Ref AI5 Config.] (MSR5)
[Torque Ref AI5 Config.] (MTR5)
[AI5 configuration] (AI5)</t>
        </is>
      </c>
    </row>
    <row customFormat="1" r="1235" s="60">
      <c r="A1235" s="64" t="inlineStr">
        <is>
          <t>ULP9</t>
        </is>
      </c>
      <c r="B1235" s="65" t="inlineStr">
        <is>
          <t>Mains voltage</t>
        </is>
      </c>
      <c r="C1235" s="65" t="inlineStr">
        <is>
          <t>16#1C6F = 7279</t>
        </is>
      </c>
      <c r="D1235" s="65" t="inlineStr">
        <is>
          <t>16#202A/50</t>
        </is>
      </c>
      <c r="E1235" s="65" t="inlineStr">
        <is>
          <t>16#85/01/50 = 133/01/80</t>
        </is>
      </c>
      <c r="F1235" s="66" t="n"/>
      <c r="G1235" s="65" t="inlineStr">
        <is>
          <t>History parameters</t>
        </is>
      </c>
      <c r="H1235" s="65" t="inlineStr">
        <is>
          <t>R</t>
        </is>
      </c>
      <c r="I1235" s="65" t="inlineStr">
        <is>
          <t>UINT (Unsigned16)</t>
        </is>
      </c>
      <c r="J1235" s="65" t="inlineStr">
        <is>
          <t>Refer to programming manual</t>
        </is>
      </c>
      <c r="K1235" s="66" t="n"/>
      <c r="L1235" s="65" t="inlineStr">
        <is>
          <t>0 ... 65535</t>
        </is>
      </c>
      <c r="M1235" s="65" t="inlineStr">
        <is>
          <t>[Mains voltage] (ULP9)</t>
        </is>
      </c>
      <c r="N1235" s="69" t="inlineStr">
        <is>
          <t>[None] (DP9)</t>
        </is>
      </c>
    </row>
    <row customFormat="1" r="1236" s="60">
      <c r="A1236" s="64" t="inlineStr">
        <is>
          <t>ULPA</t>
        </is>
      </c>
      <c r="B1236" s="65" t="inlineStr">
        <is>
          <t>Mains voltage</t>
        </is>
      </c>
      <c r="C1236" s="65" t="inlineStr">
        <is>
          <t>16#1DF6 = 7670</t>
        </is>
      </c>
      <c r="D1236" s="65" t="inlineStr">
        <is>
          <t>16#202E/47</t>
        </is>
      </c>
      <c r="E1236" s="65" t="inlineStr">
        <is>
          <t>16#87/01/47 = 135/01/71</t>
        </is>
      </c>
      <c r="F1236" s="66" t="n"/>
      <c r="G1236" s="65" t="inlineStr">
        <is>
          <t>History parameters</t>
        </is>
      </c>
      <c r="H1236" s="65" t="inlineStr">
        <is>
          <t>R</t>
        </is>
      </c>
      <c r="I1236" s="65" t="inlineStr">
        <is>
          <t>UINT (Unsigned16)</t>
        </is>
      </c>
      <c r="J1236" s="65" t="inlineStr">
        <is>
          <t>Refer to programming manual</t>
        </is>
      </c>
      <c r="K1236" s="66" t="n"/>
      <c r="L1236" s="65" t="inlineStr">
        <is>
          <t>0 ... 65535</t>
        </is>
      </c>
      <c r="M1236" s="65" t="inlineStr">
        <is>
          <t>[Mains voltage] (ULPA)</t>
        </is>
      </c>
      <c r="N1236" s="69" t="inlineStr">
        <is>
          <t>[None] (DPA)</t>
        </is>
      </c>
    </row>
    <row customFormat="1" r="1237" s="60">
      <c r="A1237" s="64" t="inlineStr">
        <is>
          <t>ULPB</t>
        </is>
      </c>
      <c r="B1237" s="65" t="inlineStr">
        <is>
          <t>Mains voltage</t>
        </is>
      </c>
      <c r="C1237" s="65" t="inlineStr">
        <is>
          <t>16#1DF7 = 7671</t>
        </is>
      </c>
      <c r="D1237" s="65" t="inlineStr">
        <is>
          <t>16#202E/48</t>
        </is>
      </c>
      <c r="E1237" s="65" t="inlineStr">
        <is>
          <t>16#87/01/48 = 135/01/72</t>
        </is>
      </c>
      <c r="F1237" s="66" t="n"/>
      <c r="G1237" s="65" t="inlineStr">
        <is>
          <t>History parameters</t>
        </is>
      </c>
      <c r="H1237" s="65" t="inlineStr">
        <is>
          <t>R</t>
        </is>
      </c>
      <c r="I1237" s="65" t="inlineStr">
        <is>
          <t>UINT (Unsigned16)</t>
        </is>
      </c>
      <c r="J1237" s="65" t="inlineStr">
        <is>
          <t>Refer to programming manual</t>
        </is>
      </c>
      <c r="K1237" s="66" t="n"/>
      <c r="L1237" s="65" t="inlineStr">
        <is>
          <t>0 ... 65535</t>
        </is>
      </c>
      <c r="M1237" s="65" t="inlineStr">
        <is>
          <t>[Mains voltage] (ULPB)</t>
        </is>
      </c>
      <c r="N1237" s="69" t="inlineStr">
        <is>
          <t>[None] (DPB)</t>
        </is>
      </c>
    </row>
    <row customFormat="1" r="1238" s="60">
      <c r="A1238" s="64" t="inlineStr">
        <is>
          <t>ULPC</t>
        </is>
      </c>
      <c r="B1238" s="65" t="inlineStr">
        <is>
          <t>Mains voltage</t>
        </is>
      </c>
      <c r="C1238" s="65" t="inlineStr">
        <is>
          <t>16#1DF8 = 7672</t>
        </is>
      </c>
      <c r="D1238" s="65" t="inlineStr">
        <is>
          <t>16#202E/49</t>
        </is>
      </c>
      <c r="E1238" s="65" t="inlineStr">
        <is>
          <t>16#87/01/49 = 135/01/73</t>
        </is>
      </c>
      <c r="F1238" s="66" t="n"/>
      <c r="G1238" s="65" t="inlineStr">
        <is>
          <t>History parameters</t>
        </is>
      </c>
      <c r="H1238" s="65" t="inlineStr">
        <is>
          <t>R</t>
        </is>
      </c>
      <c r="I1238" s="65" t="inlineStr">
        <is>
          <t>UINT (Unsigned16)</t>
        </is>
      </c>
      <c r="J1238" s="65" t="inlineStr">
        <is>
          <t>Refer to programming manual</t>
        </is>
      </c>
      <c r="K1238" s="66" t="n"/>
      <c r="L1238" s="65" t="inlineStr">
        <is>
          <t>0 ... 65535</t>
        </is>
      </c>
      <c r="M1238" s="65" t="inlineStr">
        <is>
          <t>[Mains voltage] (ULPC)</t>
        </is>
      </c>
      <c r="N1238" s="69" t="inlineStr">
        <is>
          <t>[None] (DPC)</t>
        </is>
      </c>
    </row>
    <row customFormat="1" r="1239" s="60">
      <c r="A1239" s="64" t="inlineStr">
        <is>
          <t>ULPD</t>
        </is>
      </c>
      <c r="B1239" s="65" t="inlineStr">
        <is>
          <t>Mains voltage</t>
        </is>
      </c>
      <c r="C1239" s="65" t="inlineStr">
        <is>
          <t>16#1DF9 = 7673</t>
        </is>
      </c>
      <c r="D1239" s="65" t="inlineStr">
        <is>
          <t>16#202E/4A</t>
        </is>
      </c>
      <c r="E1239" s="65" t="inlineStr">
        <is>
          <t>16#87/01/4A = 135/01/74</t>
        </is>
      </c>
      <c r="F1239" s="66" t="n"/>
      <c r="G1239" s="65" t="inlineStr">
        <is>
          <t>History parameters</t>
        </is>
      </c>
      <c r="H1239" s="65" t="inlineStr">
        <is>
          <t>R</t>
        </is>
      </c>
      <c r="I1239" s="65" t="inlineStr">
        <is>
          <t>UINT (Unsigned16)</t>
        </is>
      </c>
      <c r="J1239" s="65" t="inlineStr">
        <is>
          <t>Refer to programming manual</t>
        </is>
      </c>
      <c r="K1239" s="66" t="n"/>
      <c r="L1239" s="65" t="inlineStr">
        <is>
          <t>0 ... 65535</t>
        </is>
      </c>
      <c r="M1239" s="65" t="inlineStr">
        <is>
          <t>[Mains voltage] (ULPD)</t>
        </is>
      </c>
      <c r="N1239" s="69" t="inlineStr">
        <is>
          <t>[None] (DPD)</t>
        </is>
      </c>
    </row>
    <row customFormat="1" r="1240" s="60">
      <c r="A1240" s="64" t="inlineStr">
        <is>
          <t>ULPE</t>
        </is>
      </c>
      <c r="B1240" s="65" t="inlineStr">
        <is>
          <t>Mains voltage</t>
        </is>
      </c>
      <c r="C1240" s="65" t="inlineStr">
        <is>
          <t>16#1DFA = 7674</t>
        </is>
      </c>
      <c r="D1240" s="65" t="inlineStr">
        <is>
          <t>16#202E/4B</t>
        </is>
      </c>
      <c r="E1240" s="65" t="inlineStr">
        <is>
          <t>16#87/01/4B = 135/01/75</t>
        </is>
      </c>
      <c r="F1240" s="66" t="n"/>
      <c r="G1240" s="65" t="inlineStr">
        <is>
          <t>History parameters</t>
        </is>
      </c>
      <c r="H1240" s="65" t="inlineStr">
        <is>
          <t>R</t>
        </is>
      </c>
      <c r="I1240" s="65" t="inlineStr">
        <is>
          <t>UINT (Unsigned16)</t>
        </is>
      </c>
      <c r="J1240" s="65" t="inlineStr">
        <is>
          <t>Refer to programming manual</t>
        </is>
      </c>
      <c r="K1240" s="66" t="n"/>
      <c r="L1240" s="65" t="inlineStr">
        <is>
          <t>0 ... 65535</t>
        </is>
      </c>
      <c r="M1240" s="65" t="inlineStr">
        <is>
          <t>[Mains voltage] (ULPE)</t>
        </is>
      </c>
      <c r="N1240" s="69" t="inlineStr">
        <is>
          <t>[None] (DPE)</t>
        </is>
      </c>
    </row>
    <row customFormat="1" r="1241" s="60">
      <c r="A1241" s="64" t="inlineStr">
        <is>
          <t>ULPF</t>
        </is>
      </c>
      <c r="B1241" s="65" t="inlineStr">
        <is>
          <t>Mains voltage</t>
        </is>
      </c>
      <c r="C1241" s="65" t="inlineStr">
        <is>
          <t>16#1DFB = 7675</t>
        </is>
      </c>
      <c r="D1241" s="65" t="inlineStr">
        <is>
          <t>16#202E/4C</t>
        </is>
      </c>
      <c r="E1241" s="65" t="inlineStr">
        <is>
          <t>16#87/01/4C = 135/01/76</t>
        </is>
      </c>
      <c r="F1241" s="66" t="n"/>
      <c r="G1241" s="65" t="inlineStr">
        <is>
          <t>History parameters</t>
        </is>
      </c>
      <c r="H1241" s="65" t="inlineStr">
        <is>
          <t>R</t>
        </is>
      </c>
      <c r="I1241" s="65" t="inlineStr">
        <is>
          <t>UINT (Unsigned16)</t>
        </is>
      </c>
      <c r="J1241" s="65" t="inlineStr">
        <is>
          <t>Refer to programming manual</t>
        </is>
      </c>
      <c r="K1241" s="66" t="n"/>
      <c r="L1241" s="65" t="inlineStr">
        <is>
          <t>0 ... 65535</t>
        </is>
      </c>
      <c r="M1241" s="65" t="inlineStr">
        <is>
          <t>[Mains voltage] (ULPF)</t>
        </is>
      </c>
      <c r="N1241" s="69" t="inlineStr">
        <is>
          <t>[None] (DPF)</t>
        </is>
      </c>
    </row>
    <row customFormat="1" r="1242" s="60">
      <c r="A1242" s="64" t="inlineStr">
        <is>
          <t>UOH2</t>
        </is>
      </c>
      <c r="B1242" s="65" t="inlineStr">
        <is>
          <t>AQ2 maximum output</t>
        </is>
      </c>
      <c r="C1242" s="65" t="inlineStr">
        <is>
          <t>16#1218 = 4632</t>
        </is>
      </c>
      <c r="D1242" s="65" t="inlineStr">
        <is>
          <t>16#2010/21</t>
        </is>
      </c>
      <c r="E1242" s="65" t="inlineStr">
        <is>
          <t>16#78/01/21 = 120/01/33</t>
        </is>
      </c>
      <c r="F1242" s="66" t="n"/>
      <c r="G1242" s="65" t="inlineStr">
        <is>
          <t>Configuration and settings</t>
        </is>
      </c>
      <c r="H1242" s="65" t="inlineStr">
        <is>
          <t>R/W</t>
        </is>
      </c>
      <c r="I1242" s="65" t="inlineStr">
        <is>
          <t>UINT (Unsigned16)</t>
        </is>
      </c>
      <c r="J1242" s="65" t="inlineStr">
        <is>
          <t>0.1 V</t>
        </is>
      </c>
      <c r="K1242" s="65" t="inlineStr">
        <is>
          <t>10.0 V</t>
        </is>
      </c>
      <c r="L1242" s="65" t="inlineStr">
        <is>
          <t>0.0 V ... 10.0 V</t>
        </is>
      </c>
      <c r="M1242" s="65" t="inlineStr">
        <is>
          <t>[AQ2 max Output] (UOH2)</t>
        </is>
      </c>
      <c r="N1242" s="69" t="inlineStr">
        <is>
          <t>[AQ2] (AO2C)
[Speed Ref AQ2 Config.] (MSM2)
[Torque Ref AQ2 Config.] (MTM2)
[AQ2 configuration] (AO2)</t>
        </is>
      </c>
    </row>
    <row customFormat="1" r="1243" s="60">
      <c r="A1243" s="64" t="inlineStr">
        <is>
          <t>UOL2</t>
        </is>
      </c>
      <c r="B1243" s="65" t="inlineStr">
        <is>
          <t>AQ2 minimum output</t>
        </is>
      </c>
      <c r="C1243" s="65" t="inlineStr">
        <is>
          <t>16#120E = 4622</t>
        </is>
      </c>
      <c r="D1243" s="65" t="inlineStr">
        <is>
          <t>16#2010/17</t>
        </is>
      </c>
      <c r="E1243" s="65" t="inlineStr">
        <is>
          <t>16#78/01/17 = 120/01/23</t>
        </is>
      </c>
      <c r="F1243" s="66" t="n"/>
      <c r="G1243" s="65" t="inlineStr">
        <is>
          <t>Configuration and settings</t>
        </is>
      </c>
      <c r="H1243" s="65" t="inlineStr">
        <is>
          <t>R/W</t>
        </is>
      </c>
      <c r="I1243" s="65" t="inlineStr">
        <is>
          <t>UINT (Unsigned16)</t>
        </is>
      </c>
      <c r="J1243" s="65" t="inlineStr">
        <is>
          <t>0.1 V</t>
        </is>
      </c>
      <c r="K1243" s="65" t="inlineStr">
        <is>
          <t>0.0 V</t>
        </is>
      </c>
      <c r="L1243" s="65" t="inlineStr">
        <is>
          <t>0.0 V ... 10.0 V</t>
        </is>
      </c>
      <c r="M1243" s="65" t="inlineStr">
        <is>
          <t>[AQ2 min Output] (UOL2)</t>
        </is>
      </c>
      <c r="N1243" s="69" t="inlineStr">
        <is>
          <t>[AQ2] (AO2C)
[Speed Ref AQ2 Config.] (MSM2)
[Torque Ref AQ2 Config.] (MTM2)
[AQ2 configuration] (AO2)</t>
        </is>
      </c>
    </row>
    <row customFormat="1" r="1244" s="60">
      <c r="A1244" s="64" t="inlineStr">
        <is>
          <t>VBUS</t>
        </is>
      </c>
      <c r="B1244" s="65" t="inlineStr">
        <is>
          <t>DC bus voltage</t>
        </is>
      </c>
      <c r="C1244" s="65" t="inlineStr">
        <is>
          <t>16#0CAB = 3243</t>
        </is>
      </c>
      <c r="D1244" s="65" t="inlineStr">
        <is>
          <t>16#2002/2C</t>
        </is>
      </c>
      <c r="E1244" s="65" t="inlineStr">
        <is>
          <t>16#71/01/2C = 113/01/44</t>
        </is>
      </c>
      <c r="F1244" s="66" t="n"/>
      <c r="G1244" s="65" t="inlineStr">
        <is>
          <t>Measurement parameters</t>
        </is>
      </c>
      <c r="H1244" s="65" t="inlineStr">
        <is>
          <t>R</t>
        </is>
      </c>
      <c r="I1244" s="65" t="inlineStr">
        <is>
          <t>UINT (Unsigned16)</t>
        </is>
      </c>
      <c r="J1244" s="65" t="inlineStr">
        <is>
          <t>Refer to programming manual</t>
        </is>
      </c>
      <c r="K1244" s="66" t="n"/>
      <c r="L1244" s="65" t="inlineStr">
        <is>
          <t>0 ... 65535</t>
        </is>
      </c>
      <c r="M1244" s="65" t="inlineStr">
        <is>
          <t>[DC bus voltage] (VBUS)</t>
        </is>
      </c>
      <c r="N1244" s="69" t="inlineStr">
        <is>
          <t>[Drive parameters] (MPI)</t>
        </is>
      </c>
    </row>
    <row customFormat="1" r="1245" s="60">
      <c r="A1245" s="64" t="inlineStr">
        <is>
          <t>VCB</t>
        </is>
      </c>
      <c r="B1245" s="65" t="inlineStr">
        <is>
          <t>Catch on fly sensitivity</t>
        </is>
      </c>
      <c r="C1245" s="65" t="inlineStr">
        <is>
          <t>16#0C27 = 3111</t>
        </is>
      </c>
      <c r="D1245" s="65" t="inlineStr">
        <is>
          <t>16#2001/C</t>
        </is>
      </c>
      <c r="E1245" s="65" t="inlineStr">
        <is>
          <t>16#70/01/70 = 112/01/112</t>
        </is>
      </c>
      <c r="F1245" s="66" t="n"/>
      <c r="G1245" s="65" t="inlineStr">
        <is>
          <t>Configuration and settings</t>
        </is>
      </c>
      <c r="H1245" s="65" t="inlineStr">
        <is>
          <t>R/WS</t>
        </is>
      </c>
      <c r="I1245" s="65" t="inlineStr">
        <is>
          <t>UINT (Unsigned16)</t>
        </is>
      </c>
      <c r="J1245" s="65" t="inlineStr">
        <is>
          <t>0.01 V</t>
        </is>
      </c>
      <c r="K1245" s="65" t="inlineStr">
        <is>
          <t>Refer to programming manual</t>
        </is>
      </c>
      <c r="L1245" s="65" t="inlineStr">
        <is>
          <t>0.01 V ... 100.00 V</t>
        </is>
      </c>
      <c r="M1245" s="65" t="inlineStr">
        <is>
          <t>[Catch on Fly Sensitivity] (VCB)</t>
        </is>
      </c>
      <c r="N1245" s="69" t="inlineStr">
        <is>
          <t>[Catch on the fly] (FLR)</t>
        </is>
      </c>
    </row>
    <row customFormat="1" r="1246" s="60">
      <c r="A1246" s="64" t="inlineStr">
        <is>
          <t>WUPE</t>
        </is>
      </c>
      <c r="B1246" s="65" t="inlineStr">
        <is>
          <t>Wake UP Process Error level</t>
        </is>
      </c>
      <c r="C1246" s="65" t="inlineStr">
        <is>
          <t>16#2DF0 = 11760</t>
        </is>
      </c>
      <c r="D1246" s="65" t="inlineStr">
        <is>
          <t>16#2057/3D</t>
        </is>
      </c>
      <c r="E1246" s="65" t="inlineStr">
        <is>
          <t>16#9B/01/A1 = 155/01/161</t>
        </is>
      </c>
      <c r="F1246" s="66" t="n"/>
      <c r="G1246" s="65" t="inlineStr">
        <is>
          <t>Configuration and settings</t>
        </is>
      </c>
      <c r="H1246" s="65" t="inlineStr">
        <is>
          <t>R/W</t>
        </is>
      </c>
      <c r="I1246" s="65" t="inlineStr">
        <is>
          <t>INT (Signed16)</t>
        </is>
      </c>
      <c r="J1246" s="65" t="inlineStr">
        <is>
          <t>Refer to programming manual</t>
        </is>
      </c>
      <c r="K1246" s="65" t="inlineStr">
        <is>
          <t>0</t>
        </is>
      </c>
      <c r="L1246" s="65" t="inlineStr">
        <is>
          <t>0 ... 32767</t>
        </is>
      </c>
      <c r="M1246" s="65" t="inlineStr">
        <is>
          <t>[Wake Up Process Error] (WUPE)</t>
        </is>
      </c>
      <c r="N1246" s="69" t="inlineStr">
        <is>
          <t>[Wake up menu] (WKP)
[Settings] (SET)</t>
        </is>
      </c>
    </row>
    <row customFormat="1" r="1247" s="60">
      <c r="A1247" s="64" t="inlineStr">
        <is>
          <t>WUPF</t>
        </is>
      </c>
      <c r="B1247" s="65" t="inlineStr">
        <is>
          <t>Wake Up Process level</t>
        </is>
      </c>
      <c r="C1247" s="65" t="inlineStr">
        <is>
          <t>16#2DEF = 11759</t>
        </is>
      </c>
      <c r="D1247" s="65" t="inlineStr">
        <is>
          <t>16#2057/3C</t>
        </is>
      </c>
      <c r="E1247" s="65" t="inlineStr">
        <is>
          <t>16#9B/01/A0 = 155/01/160</t>
        </is>
      </c>
      <c r="F1247" s="66" t="n"/>
      <c r="G1247" s="65" t="inlineStr">
        <is>
          <t>Configuration and settings</t>
        </is>
      </c>
      <c r="H1247" s="65" t="inlineStr">
        <is>
          <t>R/W</t>
        </is>
      </c>
      <c r="I1247" s="65" t="inlineStr">
        <is>
          <t>INT (Signed16)</t>
        </is>
      </c>
      <c r="J1247" s="65" t="inlineStr">
        <is>
          <t>Refer to programming manual</t>
        </is>
      </c>
      <c r="K1247" s="65" t="inlineStr">
        <is>
          <t>0</t>
        </is>
      </c>
      <c r="L1247" s="65" t="inlineStr">
        <is>
          <t>0 ... 32767</t>
        </is>
      </c>
      <c r="M1247" s="65" t="inlineStr">
        <is>
          <t>[Wake Up Process level] (WUPF)</t>
        </is>
      </c>
      <c r="N1247" s="69" t="inlineStr">
        <is>
          <t>[Wake up menu] (WKP)
[Settings] (SET)</t>
        </is>
      </c>
    </row>
    <row customFormat="1" r="1248" s="60">
      <c r="A1248" s="64" t="inlineStr">
        <is>
          <t>WUPM</t>
        </is>
      </c>
      <c r="B1248" s="65" t="inlineStr">
        <is>
          <t>Wake Up Mode</t>
        </is>
      </c>
      <c r="C1248" s="65" t="inlineStr">
        <is>
          <t>16#2DEE = 11758</t>
        </is>
      </c>
      <c r="D1248" s="65" t="inlineStr">
        <is>
          <t>16#2057/3B</t>
        </is>
      </c>
      <c r="E1248" s="65" t="inlineStr">
        <is>
          <t>16#9B/01/9F = 155/01/159</t>
        </is>
      </c>
      <c r="F1248" s="67" t="inlineStr">
        <is>
          <t>WUPM</t>
        </is>
      </c>
      <c r="G1248" s="65" t="inlineStr">
        <is>
          <t>Configuration and settings</t>
        </is>
      </c>
      <c r="H1248" s="65" t="inlineStr">
        <is>
          <t>R/WS</t>
        </is>
      </c>
      <c r="I1248" s="65" t="inlineStr">
        <is>
          <t>WORD (Enumeration)</t>
        </is>
      </c>
      <c r="J1248" s="65" t="inlineStr">
        <is>
          <t>-</t>
        </is>
      </c>
      <c r="K1248" s="65" t="inlineStr">
        <is>
          <t>[Feedback] FBK</t>
        </is>
      </c>
      <c r="L1248" s="66" t="n"/>
      <c r="M1248" s="65" t="inlineStr">
        <is>
          <t>[Wake Up Mode] (WUPM)</t>
        </is>
      </c>
      <c r="N1248" s="69" t="inlineStr">
        <is>
          <t>[Wake up menu] (WKP)</t>
        </is>
      </c>
    </row>
    <row customFormat="1" r="1249" s="60">
      <c r="A1249" s="64" t="inlineStr">
        <is>
          <t>PREF</t>
        </is>
      </c>
      <c r="B1249" s="65" t="inlineStr">
        <is>
          <t>Reference Power without drive</t>
        </is>
      </c>
      <c r="C1249" s="65" t="inlineStr">
        <is>
          <t>16#2A30 = 10800</t>
        </is>
      </c>
      <c r="D1249" s="65" t="inlineStr">
        <is>
          <t>16#204E/1</t>
        </is>
      </c>
      <c r="E1249" s="65" t="inlineStr">
        <is>
          <t>16#97/01/01 = 151/01/01</t>
        </is>
      </c>
      <c r="F1249" s="66" t="n"/>
      <c r="G1249" s="65" t="inlineStr">
        <is>
          <t>Configuration and settings</t>
        </is>
      </c>
      <c r="H1249" s="65" t="inlineStr">
        <is>
          <t>R/WS</t>
        </is>
      </c>
      <c r="I1249" s="65" t="inlineStr">
        <is>
          <t>UINT (Unsigned16)</t>
        </is>
      </c>
      <c r="J1249" s="65" t="inlineStr">
        <is>
          <t>Refer to programming manual</t>
        </is>
      </c>
      <c r="K1249" s="65" t="inlineStr">
        <is>
          <t>0</t>
        </is>
      </c>
      <c r="L1249" s="65" t="inlineStr">
        <is>
          <t>0 ... 65535</t>
        </is>
      </c>
      <c r="M1249" s="65" t="inlineStr">
        <is>
          <t>[Reference Power] (PREF)</t>
        </is>
      </c>
      <c r="N1249" s="69" t="inlineStr">
        <is>
          <t>[Energy Saving] (ESA)</t>
        </is>
      </c>
    </row>
    <row customFormat="1" r="1250" s="60">
      <c r="A1250" s="64" t="inlineStr">
        <is>
          <t>EPR</t>
        </is>
      </c>
      <c r="B1250" s="65" t="inlineStr">
        <is>
          <t>Active Electrical output power estimation</t>
        </is>
      </c>
      <c r="C1250" s="65" t="inlineStr">
        <is>
          <t>16#0CE1 = 3297</t>
        </is>
      </c>
      <c r="D1250" s="65" t="inlineStr">
        <is>
          <t>16#2002/62</t>
        </is>
      </c>
      <c r="E1250" s="65" t="inlineStr">
        <is>
          <t>16#71/01/62 = 113/01/98</t>
        </is>
      </c>
      <c r="F1250" s="66" t="n"/>
      <c r="G1250" s="65" t="inlineStr">
        <is>
          <t>Actual values parameters</t>
        </is>
      </c>
      <c r="H1250" s="65" t="inlineStr">
        <is>
          <t>R</t>
        </is>
      </c>
      <c r="I1250" s="65" t="inlineStr">
        <is>
          <t>INT (Signed16)</t>
        </is>
      </c>
      <c r="J1250" s="65" t="inlineStr">
        <is>
          <t>1 %</t>
        </is>
      </c>
      <c r="K1250" s="66" t="n"/>
      <c r="L1250" s="65" t="inlineStr">
        <is>
          <t>-300 % ... 300 %</t>
        </is>
      </c>
      <c r="M1250" s="66" t="n"/>
      <c r="N1250" s="68" t="n"/>
    </row>
    <row customFormat="1" r="1251" s="60">
      <c r="A1251" s="64" t="inlineStr">
        <is>
          <t>SPDM</t>
        </is>
      </c>
      <c r="B1251" s="65" t="inlineStr">
        <is>
          <t>Motor Mechanical speed</t>
        </is>
      </c>
      <c r="C1251" s="65" t="inlineStr">
        <is>
          <t>16#2EEB = 12011</t>
        </is>
      </c>
      <c r="D1251" s="65" t="inlineStr">
        <is>
          <t>16#205A/C</t>
        </is>
      </c>
      <c r="E1251" s="65" t="inlineStr">
        <is>
          <t>16#9D/01/0C = 157/01/12</t>
        </is>
      </c>
      <c r="F1251" s="66" t="n"/>
      <c r="G1251" s="65" t="inlineStr">
        <is>
          <t>Actual values parameters</t>
        </is>
      </c>
      <c r="H1251" s="65" t="inlineStr">
        <is>
          <t>R</t>
        </is>
      </c>
      <c r="I1251" s="65" t="inlineStr">
        <is>
          <t>UINT (Unsigned16)</t>
        </is>
      </c>
      <c r="J1251" s="65" t="inlineStr">
        <is>
          <t>Refer to programming manual</t>
        </is>
      </c>
      <c r="K1251" s="66" t="n"/>
      <c r="L1251" s="65" t="inlineStr">
        <is>
          <t>0 ... 65535</t>
        </is>
      </c>
      <c r="M1251" s="65" t="inlineStr">
        <is>
          <t>[Motor Mechanical speed] (SPDM)</t>
        </is>
      </c>
      <c r="N1251" s="69" t="inlineStr">
        <is>
          <t>[Variable Speed Pump] (MPP)</t>
        </is>
      </c>
    </row>
    <row customFormat="1" r="1252" s="60">
      <c r="A1252" s="64" t="inlineStr">
        <is>
          <t>DRC9</t>
        </is>
      </c>
      <c r="B1252" s="65" t="inlineStr">
        <is>
          <t>Channel for reference frequency</t>
        </is>
      </c>
      <c r="C1252" s="65" t="inlineStr">
        <is>
          <t>16#FB3F = 64319</t>
        </is>
      </c>
      <c r="D1252" s="66" t="n"/>
      <c r="E1252" s="66" t="n"/>
      <c r="F1252" s="67" t="inlineStr">
        <is>
          <t>CNL</t>
        </is>
      </c>
      <c r="G1252" s="65" t="inlineStr">
        <is>
          <t>History parameters</t>
        </is>
      </c>
      <c r="H1252" s="65" t="inlineStr">
        <is>
          <t>R</t>
        </is>
      </c>
      <c r="I1252" s="65" t="inlineStr">
        <is>
          <t>WORD (Enumeration)</t>
        </is>
      </c>
      <c r="J1252" s="65" t="inlineStr">
        <is>
          <t>-</t>
        </is>
      </c>
      <c r="K1252" s="66" t="n"/>
      <c r="L1252" s="66" t="n"/>
      <c r="M1252" s="65" t="inlineStr">
        <is>
          <t>[Ref Freq Channel] (DRC9)</t>
        </is>
      </c>
      <c r="N1252" s="69" t="inlineStr">
        <is>
          <t>[None] (DP9)</t>
        </is>
      </c>
    </row>
    <row customFormat="1" r="1253" s="60">
      <c r="A1253" s="64" t="inlineStr">
        <is>
          <t>DRCA</t>
        </is>
      </c>
      <c r="B1253" s="65" t="inlineStr">
        <is>
          <t>Channel for reference frequency</t>
        </is>
      </c>
      <c r="C1253" s="65" t="inlineStr">
        <is>
          <t>16#FB40 = 64320</t>
        </is>
      </c>
      <c r="D1253" s="66" t="n"/>
      <c r="E1253" s="66" t="n"/>
      <c r="F1253" s="67" t="inlineStr">
        <is>
          <t>CNL</t>
        </is>
      </c>
      <c r="G1253" s="65" t="inlineStr">
        <is>
          <t>History parameters</t>
        </is>
      </c>
      <c r="H1253" s="65" t="inlineStr">
        <is>
          <t>R</t>
        </is>
      </c>
      <c r="I1253" s="65" t="inlineStr">
        <is>
          <t>WORD (Enumeration)</t>
        </is>
      </c>
      <c r="J1253" s="65" t="inlineStr">
        <is>
          <t>-</t>
        </is>
      </c>
      <c r="K1253" s="66" t="n"/>
      <c r="L1253" s="66" t="n"/>
      <c r="M1253" s="65" t="inlineStr">
        <is>
          <t>[Ref Freq Channel] (DRCA)</t>
        </is>
      </c>
      <c r="N1253" s="69" t="inlineStr">
        <is>
          <t>[None] (DPA)</t>
        </is>
      </c>
    </row>
    <row customFormat="1" r="1254" s="60">
      <c r="A1254" s="64" t="inlineStr">
        <is>
          <t>DRCB</t>
        </is>
      </c>
      <c r="B1254" s="65" t="inlineStr">
        <is>
          <t>Channel for reference frequency</t>
        </is>
      </c>
      <c r="C1254" s="65" t="inlineStr">
        <is>
          <t>16#FB41 = 64321</t>
        </is>
      </c>
      <c r="D1254" s="66" t="n"/>
      <c r="E1254" s="66" t="n"/>
      <c r="F1254" s="67" t="inlineStr">
        <is>
          <t>CNL</t>
        </is>
      </c>
      <c r="G1254" s="65" t="inlineStr">
        <is>
          <t>History parameters</t>
        </is>
      </c>
      <c r="H1254" s="65" t="inlineStr">
        <is>
          <t>R</t>
        </is>
      </c>
      <c r="I1254" s="65" t="inlineStr">
        <is>
          <t>WORD (Enumeration)</t>
        </is>
      </c>
      <c r="J1254" s="65" t="inlineStr">
        <is>
          <t>-</t>
        </is>
      </c>
      <c r="K1254" s="66" t="n"/>
      <c r="L1254" s="66" t="n"/>
      <c r="M1254" s="65" t="inlineStr">
        <is>
          <t>[Ref Freq Channel] (DRCB)</t>
        </is>
      </c>
      <c r="N1254" s="69" t="inlineStr">
        <is>
          <t>[None] (DPB)</t>
        </is>
      </c>
    </row>
    <row customFormat="1" r="1255" s="60">
      <c r="A1255" s="64" t="inlineStr">
        <is>
          <t>DRCC</t>
        </is>
      </c>
      <c r="B1255" s="65" t="inlineStr">
        <is>
          <t>Channel for reference frequency</t>
        </is>
      </c>
      <c r="C1255" s="65" t="inlineStr">
        <is>
          <t>16#FB42 = 64322</t>
        </is>
      </c>
      <c r="D1255" s="66" t="n"/>
      <c r="E1255" s="66" t="n"/>
      <c r="F1255" s="67" t="inlineStr">
        <is>
          <t>CNL</t>
        </is>
      </c>
      <c r="G1255" s="65" t="inlineStr">
        <is>
          <t>History parameters</t>
        </is>
      </c>
      <c r="H1255" s="65" t="inlineStr">
        <is>
          <t>R</t>
        </is>
      </c>
      <c r="I1255" s="65" t="inlineStr">
        <is>
          <t>WORD (Enumeration)</t>
        </is>
      </c>
      <c r="J1255" s="65" t="inlineStr">
        <is>
          <t>-</t>
        </is>
      </c>
      <c r="K1255" s="66" t="n"/>
      <c r="L1255" s="66" t="n"/>
      <c r="M1255" s="65" t="inlineStr">
        <is>
          <t>[Ref Freq Channel] (DRCC)</t>
        </is>
      </c>
      <c r="N1255" s="69" t="inlineStr">
        <is>
          <t>[None] (DPC)</t>
        </is>
      </c>
    </row>
    <row customFormat="1" r="1256" s="60">
      <c r="A1256" s="64" t="inlineStr">
        <is>
          <t>DRCD</t>
        </is>
      </c>
      <c r="B1256" s="65" t="inlineStr">
        <is>
          <t>Channel for reference frequency</t>
        </is>
      </c>
      <c r="C1256" s="65" t="inlineStr">
        <is>
          <t>16#FB43 = 64323</t>
        </is>
      </c>
      <c r="D1256" s="66" t="n"/>
      <c r="E1256" s="66" t="n"/>
      <c r="F1256" s="67" t="inlineStr">
        <is>
          <t>CNL</t>
        </is>
      </c>
      <c r="G1256" s="65" t="inlineStr">
        <is>
          <t>History parameters</t>
        </is>
      </c>
      <c r="H1256" s="65" t="inlineStr">
        <is>
          <t>R</t>
        </is>
      </c>
      <c r="I1256" s="65" t="inlineStr">
        <is>
          <t>WORD (Enumeration)</t>
        </is>
      </c>
      <c r="J1256" s="65" t="inlineStr">
        <is>
          <t>-</t>
        </is>
      </c>
      <c r="K1256" s="66" t="n"/>
      <c r="L1256" s="66" t="n"/>
      <c r="M1256" s="65" t="inlineStr">
        <is>
          <t>[Ref Freq Channel] (DRCD)</t>
        </is>
      </c>
      <c r="N1256" s="69" t="inlineStr">
        <is>
          <t>[None] (DPD)</t>
        </is>
      </c>
    </row>
    <row customFormat="1" r="1257" s="60">
      <c r="A1257" s="64" t="inlineStr">
        <is>
          <t>DRCE</t>
        </is>
      </c>
      <c r="B1257" s="65" t="inlineStr">
        <is>
          <t>Channel for reference frequency</t>
        </is>
      </c>
      <c r="C1257" s="65" t="inlineStr">
        <is>
          <t>16#FB44 = 64324</t>
        </is>
      </c>
      <c r="D1257" s="66" t="n"/>
      <c r="E1257" s="66" t="n"/>
      <c r="F1257" s="67" t="inlineStr">
        <is>
          <t>CNL</t>
        </is>
      </c>
      <c r="G1257" s="65" t="inlineStr">
        <is>
          <t>History parameters</t>
        </is>
      </c>
      <c r="H1257" s="65" t="inlineStr">
        <is>
          <t>R</t>
        </is>
      </c>
      <c r="I1257" s="65" t="inlineStr">
        <is>
          <t>WORD (Enumeration)</t>
        </is>
      </c>
      <c r="J1257" s="65" t="inlineStr">
        <is>
          <t>-</t>
        </is>
      </c>
      <c r="K1257" s="66" t="n"/>
      <c r="L1257" s="66" t="n"/>
      <c r="M1257" s="65" t="inlineStr">
        <is>
          <t>[Ref Freq Channel] (DRCE)</t>
        </is>
      </c>
      <c r="N1257" s="69" t="inlineStr">
        <is>
          <t>[None] (DPE)</t>
        </is>
      </c>
    </row>
    <row customFormat="1" r="1258" s="60">
      <c r="A1258" s="64" t="inlineStr">
        <is>
          <t>DRCF</t>
        </is>
      </c>
      <c r="B1258" s="65" t="inlineStr">
        <is>
          <t>Channel for reference frequency</t>
        </is>
      </c>
      <c r="C1258" s="65" t="inlineStr">
        <is>
          <t>16#FB45 = 64325</t>
        </is>
      </c>
      <c r="D1258" s="66" t="n"/>
      <c r="E1258" s="66" t="n"/>
      <c r="F1258" s="67" t="inlineStr">
        <is>
          <t>CNL</t>
        </is>
      </c>
      <c r="G1258" s="65" t="inlineStr">
        <is>
          <t>History parameters</t>
        </is>
      </c>
      <c r="H1258" s="65" t="inlineStr">
        <is>
          <t>R</t>
        </is>
      </c>
      <c r="I1258" s="65" t="inlineStr">
        <is>
          <t>WORD (Enumeration)</t>
        </is>
      </c>
      <c r="J1258" s="65" t="inlineStr">
        <is>
          <t>-</t>
        </is>
      </c>
      <c r="K1258" s="66" t="n"/>
      <c r="L1258" s="66" t="n"/>
      <c r="M1258" s="65" t="inlineStr">
        <is>
          <t>[Ref Freq Channel] (DRCF)</t>
        </is>
      </c>
      <c r="N1258" s="69" t="inlineStr">
        <is>
          <t>[None] (DPF)</t>
        </is>
      </c>
    </row>
    <row customFormat="1" r="1259" s="60">
      <c r="A1259" s="64" t="inlineStr">
        <is>
          <t>DCC9</t>
        </is>
      </c>
      <c r="B1259" s="65" t="inlineStr">
        <is>
          <t>Command channel</t>
        </is>
      </c>
      <c r="C1259" s="65" t="inlineStr">
        <is>
          <t>16#FB4A = 64330</t>
        </is>
      </c>
      <c r="D1259" s="66" t="n"/>
      <c r="E1259" s="66" t="n"/>
      <c r="F1259" s="67" t="inlineStr">
        <is>
          <t>CNL</t>
        </is>
      </c>
      <c r="G1259" s="65" t="inlineStr">
        <is>
          <t>History parameters</t>
        </is>
      </c>
      <c r="H1259" s="65" t="inlineStr">
        <is>
          <t>R</t>
        </is>
      </c>
      <c r="I1259" s="65" t="inlineStr">
        <is>
          <t>WORD (Enumeration)</t>
        </is>
      </c>
      <c r="J1259" s="65" t="inlineStr">
        <is>
          <t>-</t>
        </is>
      </c>
      <c r="K1259" s="66" t="n"/>
      <c r="L1259" s="66" t="n"/>
      <c r="M1259" s="65" t="inlineStr">
        <is>
          <t>[Command Channel] (DCC9)</t>
        </is>
      </c>
      <c r="N1259" s="69" t="inlineStr">
        <is>
          <t>[None] (DP9)</t>
        </is>
      </c>
    </row>
    <row customFormat="1" r="1260" s="60">
      <c r="A1260" s="64" t="inlineStr">
        <is>
          <t>DCCA</t>
        </is>
      </c>
      <c r="B1260" s="65" t="inlineStr">
        <is>
          <t>Command channel</t>
        </is>
      </c>
      <c r="C1260" s="65" t="inlineStr">
        <is>
          <t>16#FB4B = 64331</t>
        </is>
      </c>
      <c r="D1260" s="66" t="n"/>
      <c r="E1260" s="66" t="n"/>
      <c r="F1260" s="67" t="inlineStr">
        <is>
          <t>CNL</t>
        </is>
      </c>
      <c r="G1260" s="65" t="inlineStr">
        <is>
          <t>History parameters</t>
        </is>
      </c>
      <c r="H1260" s="65" t="inlineStr">
        <is>
          <t>R</t>
        </is>
      </c>
      <c r="I1260" s="65" t="inlineStr">
        <is>
          <t>WORD (Enumeration)</t>
        </is>
      </c>
      <c r="J1260" s="65" t="inlineStr">
        <is>
          <t>-</t>
        </is>
      </c>
      <c r="K1260" s="66" t="n"/>
      <c r="L1260" s="66" t="n"/>
      <c r="M1260" s="65" t="inlineStr">
        <is>
          <t>[Command Channel] (DCCA)</t>
        </is>
      </c>
      <c r="N1260" s="69" t="inlineStr">
        <is>
          <t>[None] (DPA)</t>
        </is>
      </c>
    </row>
    <row customFormat="1" r="1261" s="60">
      <c r="A1261" s="64" t="inlineStr">
        <is>
          <t>DCCB</t>
        </is>
      </c>
      <c r="B1261" s="65" t="inlineStr">
        <is>
          <t>Command channel</t>
        </is>
      </c>
      <c r="C1261" s="65" t="inlineStr">
        <is>
          <t>16#FB4C = 64332</t>
        </is>
      </c>
      <c r="D1261" s="66" t="n"/>
      <c r="E1261" s="66" t="n"/>
      <c r="F1261" s="67" t="inlineStr">
        <is>
          <t>CNL</t>
        </is>
      </c>
      <c r="G1261" s="65" t="inlineStr">
        <is>
          <t>History parameters</t>
        </is>
      </c>
      <c r="H1261" s="65" t="inlineStr">
        <is>
          <t>R</t>
        </is>
      </c>
      <c r="I1261" s="65" t="inlineStr">
        <is>
          <t>WORD (Enumeration)</t>
        </is>
      </c>
      <c r="J1261" s="65" t="inlineStr">
        <is>
          <t>-</t>
        </is>
      </c>
      <c r="K1261" s="66" t="n"/>
      <c r="L1261" s="66" t="n"/>
      <c r="M1261" s="65" t="inlineStr">
        <is>
          <t>[Command Channel] (DCCB)</t>
        </is>
      </c>
      <c r="N1261" s="69" t="inlineStr">
        <is>
          <t>[None] (DPB)</t>
        </is>
      </c>
    </row>
    <row customFormat="1" r="1262" s="60">
      <c r="A1262" s="64" t="inlineStr">
        <is>
          <t>DCCZ</t>
        </is>
      </c>
      <c r="B1262" s="65" t="inlineStr">
        <is>
          <t>Command channel</t>
        </is>
      </c>
      <c r="C1262" s="65" t="inlineStr">
        <is>
          <t>16#FB4D = 64333</t>
        </is>
      </c>
      <c r="D1262" s="66" t="n"/>
      <c r="E1262" s="66" t="n"/>
      <c r="F1262" s="67" t="inlineStr">
        <is>
          <t>CNL</t>
        </is>
      </c>
      <c r="G1262" s="65" t="inlineStr">
        <is>
          <t>History parameters</t>
        </is>
      </c>
      <c r="H1262" s="65" t="inlineStr">
        <is>
          <t>R</t>
        </is>
      </c>
      <c r="I1262" s="65" t="inlineStr">
        <is>
          <t>WORD (Enumeration)</t>
        </is>
      </c>
      <c r="J1262" s="65" t="inlineStr">
        <is>
          <t>-</t>
        </is>
      </c>
      <c r="K1262" s="66" t="n"/>
      <c r="L1262" s="66" t="n"/>
      <c r="M1262" s="65" t="inlineStr">
        <is>
          <t>[Command Channel] (DCCZ)</t>
        </is>
      </c>
      <c r="N1262" s="69" t="inlineStr">
        <is>
          <t>[None] (DPC)</t>
        </is>
      </c>
    </row>
    <row customFormat="1" r="1263" s="60">
      <c r="A1263" s="64" t="inlineStr">
        <is>
          <t>DCCD</t>
        </is>
      </c>
      <c r="B1263" s="65" t="inlineStr">
        <is>
          <t>Command channel</t>
        </is>
      </c>
      <c r="C1263" s="65" t="inlineStr">
        <is>
          <t>16#FB4E = 64334</t>
        </is>
      </c>
      <c r="D1263" s="66" t="n"/>
      <c r="E1263" s="66" t="n"/>
      <c r="F1263" s="67" t="inlineStr">
        <is>
          <t>CNL</t>
        </is>
      </c>
      <c r="G1263" s="65" t="inlineStr">
        <is>
          <t>History parameters</t>
        </is>
      </c>
      <c r="H1263" s="65" t="inlineStr">
        <is>
          <t>R</t>
        </is>
      </c>
      <c r="I1263" s="65" t="inlineStr">
        <is>
          <t>WORD (Enumeration)</t>
        </is>
      </c>
      <c r="J1263" s="65" t="inlineStr">
        <is>
          <t>-</t>
        </is>
      </c>
      <c r="K1263" s="66" t="n"/>
      <c r="L1263" s="66" t="n"/>
      <c r="M1263" s="65" t="inlineStr">
        <is>
          <t>[Command Channel] (DCCD)</t>
        </is>
      </c>
      <c r="N1263" s="69" t="inlineStr">
        <is>
          <t>[None] (DPD)</t>
        </is>
      </c>
    </row>
    <row customFormat="1" r="1264" s="60">
      <c r="A1264" s="64" t="inlineStr">
        <is>
          <t>DCCE</t>
        </is>
      </c>
      <c r="B1264" s="65" t="inlineStr">
        <is>
          <t>Command channel</t>
        </is>
      </c>
      <c r="C1264" s="65" t="inlineStr">
        <is>
          <t>16#FB4F = 64335</t>
        </is>
      </c>
      <c r="D1264" s="66" t="n"/>
      <c r="E1264" s="66" t="n"/>
      <c r="F1264" s="67" t="inlineStr">
        <is>
          <t>CNL</t>
        </is>
      </c>
      <c r="G1264" s="65" t="inlineStr">
        <is>
          <t>History parameters</t>
        </is>
      </c>
      <c r="H1264" s="65" t="inlineStr">
        <is>
          <t>R</t>
        </is>
      </c>
      <c r="I1264" s="65" t="inlineStr">
        <is>
          <t>WORD (Enumeration)</t>
        </is>
      </c>
      <c r="J1264" s="65" t="inlineStr">
        <is>
          <t>-</t>
        </is>
      </c>
      <c r="K1264" s="66" t="n"/>
      <c r="L1264" s="66" t="n"/>
      <c r="M1264" s="65" t="inlineStr">
        <is>
          <t>[Command Channel] (DCCE)</t>
        </is>
      </c>
      <c r="N1264" s="69" t="inlineStr">
        <is>
          <t>[None] (DPE)</t>
        </is>
      </c>
    </row>
    <row customFormat="1" r="1265" s="60">
      <c r="A1265" s="64" t="inlineStr">
        <is>
          <t>DCCF</t>
        </is>
      </c>
      <c r="B1265" s="65" t="inlineStr">
        <is>
          <t>Command channel</t>
        </is>
      </c>
      <c r="C1265" s="65" t="inlineStr">
        <is>
          <t>16#FB50 = 64336</t>
        </is>
      </c>
      <c r="D1265" s="66" t="n"/>
      <c r="E1265" s="66" t="n"/>
      <c r="F1265" s="67" t="inlineStr">
        <is>
          <t>CNL</t>
        </is>
      </c>
      <c r="G1265" s="65" t="inlineStr">
        <is>
          <t>History parameters</t>
        </is>
      </c>
      <c r="H1265" s="65" t="inlineStr">
        <is>
          <t>R</t>
        </is>
      </c>
      <c r="I1265" s="65" t="inlineStr">
        <is>
          <t>WORD (Enumeration)</t>
        </is>
      </c>
      <c r="J1265" s="65" t="inlineStr">
        <is>
          <t>-</t>
        </is>
      </c>
      <c r="K1265" s="66" t="n"/>
      <c r="L1265" s="66" t="n"/>
      <c r="M1265" s="65" t="inlineStr">
        <is>
          <t>[Command Channel] (DCCF)</t>
        </is>
      </c>
      <c r="N1265" s="69" t="inlineStr">
        <is>
          <t>[None] (DPF)</t>
        </is>
      </c>
    </row>
    <row customFormat="1" r="1266" s="60">
      <c r="A1266" s="64" t="inlineStr">
        <is>
          <t>ILCI</t>
        </is>
      </c>
      <c r="B1266" s="65" t="inlineStr">
        <is>
          <t>Cabinet Input  physical state</t>
        </is>
      </c>
      <c r="C1266" s="65" t="inlineStr">
        <is>
          <t>16#1453 = 5203</t>
        </is>
      </c>
      <c r="D1266" s="65" t="inlineStr">
        <is>
          <t>16#2016/4</t>
        </is>
      </c>
      <c r="E1266" s="65" t="inlineStr">
        <is>
          <t>16#7B/01/04 = 123/01/04</t>
        </is>
      </c>
      <c r="F1266" s="66" t="n"/>
      <c r="G1266" s="65" t="inlineStr">
        <is>
          <t>I/O parameters</t>
        </is>
      </c>
      <c r="H1266" s="65" t="inlineStr">
        <is>
          <t>R</t>
        </is>
      </c>
      <c r="I1266" s="67" t="inlineStr">
        <is>
          <t>WORD (BitString16)</t>
        </is>
      </c>
      <c r="J1266" s="65" t="inlineStr">
        <is>
          <t>-</t>
        </is>
      </c>
      <c r="K1266" s="66" t="n"/>
      <c r="L1266" s="66" t="n"/>
      <c r="M1266" s="66" t="n"/>
      <c r="N1266" s="68" t="n"/>
    </row>
    <row customFormat="1" r="1267" s="60">
      <c r="A1267" s="64" t="inlineStr">
        <is>
          <t>ILCR</t>
        </is>
      </c>
      <c r="B1267" s="65" t="inlineStr">
        <is>
          <t>Cabinet IO : Logic inputs real image (bit0 = DI50 ...)</t>
        </is>
      </c>
      <c r="C1267" s="65" t="inlineStr">
        <is>
          <t>16#1454 = 5204</t>
        </is>
      </c>
      <c r="D1267" s="65" t="inlineStr">
        <is>
          <t>16#2016/5</t>
        </is>
      </c>
      <c r="E1267" s="65" t="inlineStr">
        <is>
          <t>16#7B/01/05 = 123/01/05</t>
        </is>
      </c>
      <c r="F1267" s="66" t="n"/>
      <c r="G1267" s="65" t="inlineStr">
        <is>
          <t>I/O parameters</t>
        </is>
      </c>
      <c r="H1267" s="65" t="inlineStr">
        <is>
          <t>R</t>
        </is>
      </c>
      <c r="I1267" s="67" t="inlineStr">
        <is>
          <t>WORD (BitString16)</t>
        </is>
      </c>
      <c r="J1267" s="65" t="inlineStr">
        <is>
          <t>-</t>
        </is>
      </c>
      <c r="K1267" s="66" t="n"/>
      <c r="L1267" s="66" t="n"/>
      <c r="M1267" s="66" t="n"/>
      <c r="N1267" s="68" t="n"/>
    </row>
    <row customFormat="1" r="1268" s="60">
      <c r="A1268" s="64" t="inlineStr">
        <is>
          <t>ILC2</t>
        </is>
      </c>
      <c r="B1268" s="65" t="inlineStr">
        <is>
          <t>Cabinet fixed logic input state</t>
        </is>
      </c>
      <c r="C1268" s="65" t="inlineStr">
        <is>
          <t>16#1455 = 5205</t>
        </is>
      </c>
      <c r="D1268" s="65" t="inlineStr">
        <is>
          <t>16#2016/6</t>
        </is>
      </c>
      <c r="E1268" s="65" t="inlineStr">
        <is>
          <t>16#7B/01/06 = 123/01/06</t>
        </is>
      </c>
      <c r="F1268" s="66" t="n"/>
      <c r="G1268" s="65" t="inlineStr">
        <is>
          <t>I/O parameters</t>
        </is>
      </c>
      <c r="H1268" s="65" t="inlineStr">
        <is>
          <t>R</t>
        </is>
      </c>
      <c r="I1268" s="67" t="inlineStr">
        <is>
          <t>WORD (BitString16)</t>
        </is>
      </c>
      <c r="J1268" s="65" t="inlineStr">
        <is>
          <t>-</t>
        </is>
      </c>
      <c r="K1268" s="66" t="n"/>
      <c r="L1268" s="66" t="n"/>
      <c r="M1268" s="65" t="inlineStr">
        <is>
          <t>[Cab Fix Logic Input] (ILC2)</t>
        </is>
      </c>
      <c r="N1268" s="69" t="inlineStr">
        <is>
          <t>[I/O Map] (IOM)
[Bypass Drive Data] (IOCP)</t>
        </is>
      </c>
    </row>
    <row customFormat="1" r="1269" s="60">
      <c r="A1269" s="64" t="inlineStr">
        <is>
          <t>ILC3</t>
        </is>
      </c>
      <c r="B1269" s="65" t="inlineStr">
        <is>
          <t>Drive Bypass Logic Input</t>
        </is>
      </c>
      <c r="C1269" s="65" t="inlineStr">
        <is>
          <t>16#1456 = 5206</t>
        </is>
      </c>
      <c r="D1269" s="65" t="inlineStr">
        <is>
          <t>16#2016/7</t>
        </is>
      </c>
      <c r="E1269" s="65" t="inlineStr">
        <is>
          <t>16#7B/01/07 = 123/01/07</t>
        </is>
      </c>
      <c r="F1269" s="66" t="n"/>
      <c r="G1269" s="65" t="inlineStr">
        <is>
          <t>I/O parameters</t>
        </is>
      </c>
      <c r="H1269" s="65" t="inlineStr">
        <is>
          <t>R</t>
        </is>
      </c>
      <c r="I1269" s="67" t="inlineStr">
        <is>
          <t>WORD (BitString16)</t>
        </is>
      </c>
      <c r="J1269" s="65" t="inlineStr">
        <is>
          <t>-</t>
        </is>
      </c>
      <c r="K1269" s="66" t="n"/>
      <c r="L1269" s="66" t="n"/>
      <c r="M1269" s="65" t="inlineStr">
        <is>
          <t>[Drive Bypass Logic Input] (ILC3)</t>
        </is>
      </c>
      <c r="N1269" s="69" t="inlineStr">
        <is>
          <t>[I/O Map] (IOM)
[Bypass Drive Data] (IOCP)</t>
        </is>
      </c>
    </row>
    <row customFormat="1" r="1270" s="60">
      <c r="A1270" s="64" t="inlineStr">
        <is>
          <t>OLCI</t>
        </is>
      </c>
      <c r="B1270" s="65" t="inlineStr">
        <is>
          <t>Cabinet Ouput  physical state</t>
        </is>
      </c>
      <c r="C1270" s="65" t="inlineStr">
        <is>
          <t>16#145D = 5213</t>
        </is>
      </c>
      <c r="D1270" s="65" t="inlineStr">
        <is>
          <t>16#2016/E</t>
        </is>
      </c>
      <c r="E1270" s="65" t="inlineStr">
        <is>
          <t>16#7B/01/0E = 123/01/14</t>
        </is>
      </c>
      <c r="F1270" s="66" t="n"/>
      <c r="G1270" s="65" t="inlineStr">
        <is>
          <t>I/O parameters</t>
        </is>
      </c>
      <c r="H1270" s="65" t="inlineStr">
        <is>
          <t>R</t>
        </is>
      </c>
      <c r="I1270" s="67" t="inlineStr">
        <is>
          <t>WORD (BitString16)</t>
        </is>
      </c>
      <c r="J1270" s="65" t="inlineStr">
        <is>
          <t>-</t>
        </is>
      </c>
      <c r="K1270" s="66" t="n"/>
      <c r="L1270" s="66" t="n"/>
      <c r="M1270" s="66" t="n"/>
      <c r="N1270" s="68" t="n"/>
    </row>
    <row customFormat="1" r="1271" s="60">
      <c r="A1271" s="64" t="inlineStr">
        <is>
          <t>OLCR</t>
        </is>
      </c>
      <c r="B1271" s="65" t="inlineStr">
        <is>
          <t>Cabinet IO : Logic outputs real image (bit0 = R60 ...)</t>
        </is>
      </c>
      <c r="C1271" s="65" t="inlineStr">
        <is>
          <t>16#145E = 5214</t>
        </is>
      </c>
      <c r="D1271" s="65" t="inlineStr">
        <is>
          <t>16#2016/F</t>
        </is>
      </c>
      <c r="E1271" s="65" t="inlineStr">
        <is>
          <t>16#7B/01/0F = 123/01/15</t>
        </is>
      </c>
      <c r="F1271" s="66" t="n"/>
      <c r="G1271" s="65" t="inlineStr">
        <is>
          <t>I/O parameters</t>
        </is>
      </c>
      <c r="H1271" s="65" t="inlineStr">
        <is>
          <t>R/W</t>
        </is>
      </c>
      <c r="I1271" s="67" t="inlineStr">
        <is>
          <t>WORD (BitString16)</t>
        </is>
      </c>
      <c r="J1271" s="65" t="inlineStr">
        <is>
          <t>-</t>
        </is>
      </c>
      <c r="K1271" s="66" t="n"/>
      <c r="L1271" s="66" t="n"/>
      <c r="M1271" s="66" t="n"/>
      <c r="N1271" s="68" t="n"/>
    </row>
    <row customFormat="1" r="1272" s="60">
      <c r="A1272" s="64" t="inlineStr">
        <is>
          <t>OLC2</t>
        </is>
      </c>
      <c r="B1272" s="65" t="inlineStr">
        <is>
          <t>Cabinet fixed logic output state</t>
        </is>
      </c>
      <c r="C1272" s="65" t="inlineStr">
        <is>
          <t>16#145F = 5215</t>
        </is>
      </c>
      <c r="D1272" s="65" t="inlineStr">
        <is>
          <t>16#2016/10</t>
        </is>
      </c>
      <c r="E1272" s="65" t="inlineStr">
        <is>
          <t>16#7B/01/10 = 123/01/16</t>
        </is>
      </c>
      <c r="F1272" s="66" t="n"/>
      <c r="G1272" s="65" t="inlineStr">
        <is>
          <t>I/O parameters</t>
        </is>
      </c>
      <c r="H1272" s="65" t="inlineStr">
        <is>
          <t>R</t>
        </is>
      </c>
      <c r="I1272" s="67" t="inlineStr">
        <is>
          <t>WORD (BitString16)</t>
        </is>
      </c>
      <c r="J1272" s="65" t="inlineStr">
        <is>
          <t>-</t>
        </is>
      </c>
      <c r="K1272" s="66" t="n"/>
      <c r="L1272" s="66" t="n"/>
      <c r="M1272" s="65" t="inlineStr">
        <is>
          <t>[Cab Fix Logic Output] (OLC2)</t>
        </is>
      </c>
      <c r="N1272" s="69" t="inlineStr">
        <is>
          <t>[I/O Map] (IOM)
[Bypass Drive Data] (IOCP)</t>
        </is>
      </c>
    </row>
    <row customFormat="1" r="1273" s="60">
      <c r="A1273" s="64" t="inlineStr">
        <is>
          <t>OLCP</t>
        </is>
      </c>
      <c r="B1273" s="65" t="inlineStr">
        <is>
          <t>Cabinet logic output state</t>
        </is>
      </c>
      <c r="C1273" s="65" t="inlineStr">
        <is>
          <t>16#1460 = 5216</t>
        </is>
      </c>
      <c r="D1273" s="65" t="inlineStr">
        <is>
          <t>16#2016/11</t>
        </is>
      </c>
      <c r="E1273" s="65" t="inlineStr">
        <is>
          <t>16#7B/01/11 = 123/01/17</t>
        </is>
      </c>
      <c r="F1273" s="66" t="n"/>
      <c r="G1273" s="65" t="inlineStr">
        <is>
          <t>I/O parameters</t>
        </is>
      </c>
      <c r="H1273" s="65" t="inlineStr">
        <is>
          <t>R</t>
        </is>
      </c>
      <c r="I1273" s="67" t="inlineStr">
        <is>
          <t>WORD (BitString16)</t>
        </is>
      </c>
      <c r="J1273" s="65" t="inlineStr">
        <is>
          <t>-</t>
        </is>
      </c>
      <c r="K1273" s="66" t="n"/>
      <c r="L1273" s="66" t="n"/>
      <c r="M1273" s="65" t="inlineStr">
        <is>
          <t>[Cab Logic Output] (OLCP)</t>
        </is>
      </c>
      <c r="N1273" s="69" t="inlineStr">
        <is>
          <t>[I/O Map] (IOM)
[Bypass Drive Data] (IOCP)</t>
        </is>
      </c>
    </row>
    <row customFormat="1" r="1274" s="60">
      <c r="A1274" s="64" t="inlineStr">
        <is>
          <t>PSS</t>
        </is>
      </c>
      <c r="B1274" s="65" t="inlineStr">
        <is>
          <t>Drive Systems pre-settings status</t>
        </is>
      </c>
      <c r="C1274" s="65" t="inlineStr">
        <is>
          <t>16#1F7C = 8060</t>
        </is>
      </c>
      <c r="D1274" s="65" t="inlineStr">
        <is>
          <t>16#2032/3D</t>
        </is>
      </c>
      <c r="E1274" s="65" t="inlineStr">
        <is>
          <t>16#89/01/3D = 137/01/61</t>
        </is>
      </c>
      <c r="F1274" s="67" t="inlineStr">
        <is>
          <t>PSS</t>
        </is>
      </c>
      <c r="G1274" s="65" t="inlineStr">
        <is>
          <t>Configuration management</t>
        </is>
      </c>
      <c r="H1274" s="65" t="inlineStr">
        <is>
          <t>R</t>
        </is>
      </c>
      <c r="I1274" s="65" t="inlineStr">
        <is>
          <t>WORD (Enumeration)</t>
        </is>
      </c>
      <c r="J1274" s="65" t="inlineStr">
        <is>
          <t>-</t>
        </is>
      </c>
      <c r="K1274" s="66" t="n"/>
      <c r="L1274" s="66" t="n"/>
      <c r="M1274" s="66" t="n"/>
      <c r="N1274" s="68" t="n"/>
    </row>
    <row customFormat="1" r="1275" s="60">
      <c r="A1275" s="64" t="inlineStr">
        <is>
          <t>HTQ</t>
        </is>
      </c>
      <c r="B1275" s="65" t="inlineStr">
        <is>
          <t>High torque</t>
        </is>
      </c>
      <c r="C1275" s="65" t="inlineStr">
        <is>
          <t>16#241A = 9242</t>
        </is>
      </c>
      <c r="D1275" s="65" t="inlineStr">
        <is>
          <t>16#203E/2B</t>
        </is>
      </c>
      <c r="E1275" s="65" t="inlineStr">
        <is>
          <t>16#8F/01/2B = 143/01/43</t>
        </is>
      </c>
      <c r="F1275" s="66" t="n"/>
      <c r="G1275" s="65" t="inlineStr">
        <is>
          <t>Configuration and settings</t>
        </is>
      </c>
      <c r="H1275" s="65" t="inlineStr">
        <is>
          <t>R/W</t>
        </is>
      </c>
      <c r="I1275" s="65" t="inlineStr">
        <is>
          <t>INT (Signed16)</t>
        </is>
      </c>
      <c r="J1275" s="65" t="inlineStr">
        <is>
          <t>0.1 %</t>
        </is>
      </c>
      <c r="K1275" s="65" t="inlineStr">
        <is>
          <t>300.0 %</t>
        </is>
      </c>
      <c r="L1275" s="65" t="inlineStr">
        <is>
          <t>-300.0 % ... 300.0 %</t>
        </is>
      </c>
      <c r="M1275" s="65" t="inlineStr">
        <is>
          <t>[High Torque] (HTQ)</t>
        </is>
      </c>
      <c r="N1275" s="69" t="inlineStr">
        <is>
          <t>[Torque control] (TOR)
[Settings] (SET)
[M/S Torque Control] (MSQ)</t>
        </is>
      </c>
    </row>
    <row customFormat="1" r="1276" s="60">
      <c r="A1276" s="64" t="inlineStr">
        <is>
          <t>LTQ</t>
        </is>
      </c>
      <c r="B1276" s="65" t="inlineStr">
        <is>
          <t>Low torque</t>
        </is>
      </c>
      <c r="C1276" s="65" t="inlineStr">
        <is>
          <t>16#241B = 9243</t>
        </is>
      </c>
      <c r="D1276" s="65" t="inlineStr">
        <is>
          <t>16#203E/2C</t>
        </is>
      </c>
      <c r="E1276" s="65" t="inlineStr">
        <is>
          <t>16#8F/01/2C = 143/01/44</t>
        </is>
      </c>
      <c r="F1276" s="66" t="n"/>
      <c r="G1276" s="65" t="inlineStr">
        <is>
          <t>Configuration and settings</t>
        </is>
      </c>
      <c r="H1276" s="65" t="inlineStr">
        <is>
          <t>R/W</t>
        </is>
      </c>
      <c r="I1276" s="65" t="inlineStr">
        <is>
          <t>INT (Signed16)</t>
        </is>
      </c>
      <c r="J1276" s="65" t="inlineStr">
        <is>
          <t>0.1 %</t>
        </is>
      </c>
      <c r="K1276" s="65" t="inlineStr">
        <is>
          <t>-300.0 %</t>
        </is>
      </c>
      <c r="L1276" s="65" t="inlineStr">
        <is>
          <t>-300.0 % ... 300.0 %</t>
        </is>
      </c>
      <c r="M1276" s="65" t="inlineStr">
        <is>
          <t>[Low Torque] (LTQ)</t>
        </is>
      </c>
      <c r="N1276" s="69" t="inlineStr">
        <is>
          <t>[Torque control] (TOR)
[Settings] (SET)
[M/S Torque Control] (MSQ)</t>
        </is>
      </c>
    </row>
    <row customFormat="1" r="1277" s="60">
      <c r="A1277" s="64" t="inlineStr">
        <is>
          <t>ILN</t>
        </is>
      </c>
      <c r="B1277" s="65" t="inlineStr">
        <is>
          <t>Mains current</t>
        </is>
      </c>
      <c r="C1277" s="65" t="inlineStr">
        <is>
          <t>16#35D7 = 13783</t>
        </is>
      </c>
      <c r="D1277" s="65" t="inlineStr">
        <is>
          <t>16#206B/54</t>
        </is>
      </c>
      <c r="E1277" s="65" t="inlineStr">
        <is>
          <t>16#A5/01/B8 = 165/01/184</t>
        </is>
      </c>
      <c r="F1277" s="66" t="n"/>
      <c r="G1277" s="65" t="inlineStr">
        <is>
          <t>Measurement parameters</t>
        </is>
      </c>
      <c r="H1277" s="65" t="inlineStr">
        <is>
          <t>R</t>
        </is>
      </c>
      <c r="I1277" s="65" t="inlineStr">
        <is>
          <t>UINT (Unsigned16)</t>
        </is>
      </c>
      <c r="J1277" s="65" t="inlineStr">
        <is>
          <t>Refer to programming manual</t>
        </is>
      </c>
      <c r="K1277" s="66" t="n"/>
      <c r="L1277" s="65" t="inlineStr">
        <is>
          <t>0 ... 65535</t>
        </is>
      </c>
      <c r="M1277" s="65" t="inlineStr">
        <is>
          <t>[Mains Current] (ILN)</t>
        </is>
      </c>
      <c r="N1277" s="69" t="inlineStr">
        <is>
          <t>[Drive parameters] (MPI)</t>
        </is>
      </c>
    </row>
    <row customFormat="1" r="1278" s="60">
      <c r="A1278" s="64" t="inlineStr">
        <is>
          <t>IL1</t>
        </is>
      </c>
      <c r="B1278" s="65" t="inlineStr">
        <is>
          <t>Mains current L1</t>
        </is>
      </c>
      <c r="C1278" s="65" t="inlineStr">
        <is>
          <t>16#9A42 = 39490</t>
        </is>
      </c>
      <c r="D1278" s="66" t="n"/>
      <c r="E1278" s="66" t="n"/>
      <c r="F1278" s="66" t="n"/>
      <c r="G1278" s="65" t="inlineStr">
        <is>
          <t>Measurement parameters</t>
        </is>
      </c>
      <c r="H1278" s="65" t="inlineStr">
        <is>
          <t>R</t>
        </is>
      </c>
      <c r="I1278" s="65" t="inlineStr">
        <is>
          <t>UINT (Unsigned16)</t>
        </is>
      </c>
      <c r="J1278" s="65" t="inlineStr">
        <is>
          <t>Refer to programming manual</t>
        </is>
      </c>
      <c r="K1278" s="66" t="n"/>
      <c r="L1278" s="65" t="inlineStr">
        <is>
          <t>0 ... 65535</t>
        </is>
      </c>
      <c r="M1278" s="65" t="inlineStr">
        <is>
          <t>[Mains Current L1] (IL1)</t>
        </is>
      </c>
      <c r="N1278" s="69" t="inlineStr">
        <is>
          <t>[Drive parameters] (MPI)</t>
        </is>
      </c>
    </row>
    <row customFormat="1" r="1279" s="60">
      <c r="A1279" s="64" t="inlineStr">
        <is>
          <t>IL2</t>
        </is>
      </c>
      <c r="B1279" s="65" t="inlineStr">
        <is>
          <t>Mains current L2</t>
        </is>
      </c>
      <c r="C1279" s="65" t="inlineStr">
        <is>
          <t>16#9A43 = 39491</t>
        </is>
      </c>
      <c r="D1279" s="66" t="n"/>
      <c r="E1279" s="66" t="n"/>
      <c r="F1279" s="66" t="n"/>
      <c r="G1279" s="65" t="inlineStr">
        <is>
          <t>Measurement parameters</t>
        </is>
      </c>
      <c r="H1279" s="65" t="inlineStr">
        <is>
          <t>R</t>
        </is>
      </c>
      <c r="I1279" s="65" t="inlineStr">
        <is>
          <t>UINT (Unsigned16)</t>
        </is>
      </c>
      <c r="J1279" s="65" t="inlineStr">
        <is>
          <t>Refer to programming manual</t>
        </is>
      </c>
      <c r="K1279" s="66" t="n"/>
      <c r="L1279" s="65" t="inlineStr">
        <is>
          <t>0 ... 65535</t>
        </is>
      </c>
      <c r="M1279" s="65" t="inlineStr">
        <is>
          <t>[Mains Current L2] (IL2)</t>
        </is>
      </c>
      <c r="N1279" s="69" t="inlineStr">
        <is>
          <t>[Drive parameters] (MPI)</t>
        </is>
      </c>
    </row>
    <row customFormat="1" r="1280" s="60">
      <c r="A1280" s="64" t="inlineStr">
        <is>
          <t>IL3</t>
        </is>
      </c>
      <c r="B1280" s="65" t="inlineStr">
        <is>
          <t>Mains current L3</t>
        </is>
      </c>
      <c r="C1280" s="65" t="inlineStr">
        <is>
          <t>16#9A44 = 39492</t>
        </is>
      </c>
      <c r="D1280" s="66" t="n"/>
      <c r="E1280" s="66" t="n"/>
      <c r="F1280" s="66" t="n"/>
      <c r="G1280" s="65" t="inlineStr">
        <is>
          <t>Measurement parameters</t>
        </is>
      </c>
      <c r="H1280" s="65" t="inlineStr">
        <is>
          <t>R</t>
        </is>
      </c>
      <c r="I1280" s="65" t="inlineStr">
        <is>
          <t>UINT (Unsigned16)</t>
        </is>
      </c>
      <c r="J1280" s="65" t="inlineStr">
        <is>
          <t>Refer to programming manual</t>
        </is>
      </c>
      <c r="K1280" s="66" t="n"/>
      <c r="L1280" s="65" t="inlineStr">
        <is>
          <t>0 ... 65535</t>
        </is>
      </c>
      <c r="M1280" s="65" t="inlineStr">
        <is>
          <t>[Mains Current L3] (IL3)</t>
        </is>
      </c>
      <c r="N1280" s="69" t="inlineStr">
        <is>
          <t>[Drive parameters] (MPI)</t>
        </is>
      </c>
    </row>
    <row customFormat="1" r="1281" s="60">
      <c r="A1281" s="64" t="inlineStr">
        <is>
          <t>IQRW</t>
        </is>
      </c>
      <c r="B1281" s="65" t="inlineStr">
        <is>
          <t>Input reactive power</t>
        </is>
      </c>
      <c r="C1281" s="65" t="inlineStr">
        <is>
          <t>16#0CE2 = 3298</t>
        </is>
      </c>
      <c r="D1281" s="65" t="inlineStr">
        <is>
          <t>16#2002/63</t>
        </is>
      </c>
      <c r="E1281" s="65" t="inlineStr">
        <is>
          <t>16#71/01/63 = 113/01/99</t>
        </is>
      </c>
      <c r="F1281" s="66" t="n"/>
      <c r="G1281" s="65" t="inlineStr">
        <is>
          <t>Actual values parameters</t>
        </is>
      </c>
      <c r="H1281" s="65" t="inlineStr">
        <is>
          <t>R</t>
        </is>
      </c>
      <c r="I1281" s="65" t="inlineStr">
        <is>
          <t>INT (Signed16)</t>
        </is>
      </c>
      <c r="J1281" s="65" t="inlineStr">
        <is>
          <t>Refer to programming manual</t>
        </is>
      </c>
      <c r="K1281" s="66" t="n"/>
      <c r="L1281" s="65" t="inlineStr">
        <is>
          <t>-32767 ... 32767</t>
        </is>
      </c>
      <c r="M1281" s="65" t="inlineStr">
        <is>
          <t>[Input Reactive Power] (IQRW)</t>
        </is>
      </c>
      <c r="N1281" s="69" t="inlineStr">
        <is>
          <t>[Elec Ener Input Counter] (ELI)</t>
        </is>
      </c>
    </row>
    <row customFormat="1" r="1282" s="60">
      <c r="A1282" s="64" t="inlineStr">
        <is>
          <t>ISRW</t>
        </is>
      </c>
      <c r="B1282" s="65" t="inlineStr">
        <is>
          <t>Apparent input power</t>
        </is>
      </c>
      <c r="C1282" s="65" t="inlineStr">
        <is>
          <t>16#0CE3 = 3299</t>
        </is>
      </c>
      <c r="D1282" s="65" t="inlineStr">
        <is>
          <t>16#2002/64</t>
        </is>
      </c>
      <c r="E1282" s="65" t="inlineStr">
        <is>
          <t>16#71/01/64 = 113/01/100</t>
        </is>
      </c>
      <c r="F1282" s="66" t="n"/>
      <c r="G1282" s="65" t="inlineStr">
        <is>
          <t>Actual values parameters</t>
        </is>
      </c>
      <c r="H1282" s="65" t="inlineStr">
        <is>
          <t>R</t>
        </is>
      </c>
      <c r="I1282" s="65" t="inlineStr">
        <is>
          <t>INT (Signed16)</t>
        </is>
      </c>
      <c r="J1282" s="65" t="inlineStr">
        <is>
          <t>Refer to programming manual</t>
        </is>
      </c>
      <c r="K1282" s="66" t="n"/>
      <c r="L1282" s="65" t="inlineStr">
        <is>
          <t>-32767 ... 32767</t>
        </is>
      </c>
      <c r="M1282" s="65" t="inlineStr">
        <is>
          <t>[Apparent Input Power] (ISRW)</t>
        </is>
      </c>
      <c r="N1282" s="69" t="inlineStr">
        <is>
          <t>[Elec Ener Input Counter] (ELI)</t>
        </is>
      </c>
    </row>
    <row customFormat="1" r="1283" s="60">
      <c r="A1283" s="64" t="inlineStr">
        <is>
          <t>PWF</t>
        </is>
      </c>
      <c r="B1283" s="65" t="inlineStr">
        <is>
          <t>Input power factor</t>
        </is>
      </c>
      <c r="C1283" s="65" t="inlineStr">
        <is>
          <t>16#35DA = 13786</t>
        </is>
      </c>
      <c r="D1283" s="65" t="inlineStr">
        <is>
          <t>16#206B/57</t>
        </is>
      </c>
      <c r="E1283" s="65" t="inlineStr">
        <is>
          <t>16#A5/01/BB = 165/01/187</t>
        </is>
      </c>
      <c r="F1283" s="66" t="n"/>
      <c r="G1283" s="65" t="inlineStr">
        <is>
          <t>Actual values parameters</t>
        </is>
      </c>
      <c r="H1283" s="65" t="inlineStr">
        <is>
          <t>R</t>
        </is>
      </c>
      <c r="I1283" s="65" t="inlineStr">
        <is>
          <t>INT (Signed16)</t>
        </is>
      </c>
      <c r="J1283" s="65" t="inlineStr">
        <is>
          <t>0.1 %</t>
        </is>
      </c>
      <c r="K1283" s="66" t="n"/>
      <c r="L1283" s="65" t="inlineStr">
        <is>
          <t>-3276.7 % ... 3276.7 %</t>
        </is>
      </c>
      <c r="M1283" s="65" t="inlineStr">
        <is>
          <t>[Input Power Factor] (PWF)</t>
        </is>
      </c>
      <c r="N1283" s="69" t="inlineStr">
        <is>
          <t>[Elec Ener Input Counter] (ELI)</t>
        </is>
      </c>
    </row>
    <row customFormat="1" r="1284" s="60">
      <c r="A1284" s="64" t="inlineStr">
        <is>
          <t>FAC</t>
        </is>
      </c>
      <c r="B1284" s="65" t="inlineStr">
        <is>
          <t>Mains frequency</t>
        </is>
      </c>
      <c r="C1284" s="65" t="inlineStr">
        <is>
          <t>16#35B6 = 13750</t>
        </is>
      </c>
      <c r="D1284" s="65" t="inlineStr">
        <is>
          <t>16#206B/33</t>
        </is>
      </c>
      <c r="E1284" s="65" t="inlineStr">
        <is>
          <t>16#A5/01/97 = 165/01/151</t>
        </is>
      </c>
      <c r="F1284" s="66" t="n"/>
      <c r="G1284" s="65" t="inlineStr">
        <is>
          <t>Measurement parameters</t>
        </is>
      </c>
      <c r="H1284" s="65" t="inlineStr">
        <is>
          <t>R</t>
        </is>
      </c>
      <c r="I1284" s="65" t="inlineStr">
        <is>
          <t>INT (Signed16)</t>
        </is>
      </c>
      <c r="J1284" s="65" t="inlineStr">
        <is>
          <t>0.1 Hz</t>
        </is>
      </c>
      <c r="K1284" s="66" t="n"/>
      <c r="L1284" s="65" t="inlineStr">
        <is>
          <t>-3276.7 Hz ... 3276.7 Hz</t>
        </is>
      </c>
      <c r="M1284" s="65" t="inlineStr">
        <is>
          <t>[Mains Frequency] (FAC)</t>
        </is>
      </c>
      <c r="N1284" s="69" t="inlineStr">
        <is>
          <t>[Drive parameters] (MPI)</t>
        </is>
      </c>
    </row>
    <row customFormat="1" r="1285" s="60">
      <c r="A1285" s="64" t="inlineStr">
        <is>
          <t>OT4Q</t>
        </is>
      </c>
      <c r="B1285" s="65" t="inlineStr">
        <is>
          <t>4 Quadrant Output torque value (100% = Cn motor)</t>
        </is>
      </c>
      <c r="C1285" s="65" t="inlineStr">
        <is>
          <t>16#0CCE = 3278</t>
        </is>
      </c>
      <c r="D1285" s="65" t="inlineStr">
        <is>
          <t>16#2002/4F</t>
        </is>
      </c>
      <c r="E1285" s="65" t="inlineStr">
        <is>
          <t>16#71/01/4F = 113/01/79</t>
        </is>
      </c>
      <c r="F1285" s="66" t="n"/>
      <c r="G1285" s="65" t="inlineStr">
        <is>
          <t>Actual values parameters</t>
        </is>
      </c>
      <c r="H1285" s="65" t="inlineStr">
        <is>
          <t>R</t>
        </is>
      </c>
      <c r="I1285" s="65" t="inlineStr">
        <is>
          <t>INT (Signed16)</t>
        </is>
      </c>
      <c r="J1285" s="65" t="inlineStr">
        <is>
          <t>0.1 %</t>
        </is>
      </c>
      <c r="K1285" s="66" t="n"/>
      <c r="L1285" s="65" t="inlineStr">
        <is>
          <t>-3276.7 % ... 3276.7 %</t>
        </is>
      </c>
      <c r="M1285" s="66" t="n"/>
      <c r="N1285" s="68" t="n"/>
    </row>
    <row customFormat="1" r="1286" s="60">
      <c r="A1286" s="64" t="inlineStr">
        <is>
          <t>ST4Q</t>
        </is>
      </c>
      <c r="B1286" s="65" t="inlineStr">
        <is>
          <t>4 Quadrant Output torque value (% of Cn motor in Q12) without filter</t>
        </is>
      </c>
      <c r="C1286" s="65" t="inlineStr">
        <is>
          <t>16#0CCF = 3279</t>
        </is>
      </c>
      <c r="D1286" s="65" t="inlineStr">
        <is>
          <t>16#2002/50</t>
        </is>
      </c>
      <c r="E1286" s="65" t="inlineStr">
        <is>
          <t>16#71/01/50 = 113/01/80</t>
        </is>
      </c>
      <c r="F1286" s="66" t="n"/>
      <c r="G1286" s="65" t="inlineStr">
        <is>
          <t>Actual values parameters</t>
        </is>
      </c>
      <c r="H1286" s="65" t="inlineStr">
        <is>
          <t>R</t>
        </is>
      </c>
      <c r="I1286" s="65" t="inlineStr">
        <is>
          <t>INT (Signed16)</t>
        </is>
      </c>
      <c r="J1286" s="65" t="inlineStr">
        <is>
          <t xml:space="preserve">1 </t>
        </is>
      </c>
      <c r="K1286" s="66" t="n"/>
      <c r="L1286" s="65" t="inlineStr">
        <is>
          <t xml:space="preserve">-32767  ... 32767 </t>
        </is>
      </c>
      <c r="M1286" s="66" t="n"/>
      <c r="N1286" s="68" t="n"/>
    </row>
    <row customFormat="1" r="1287" s="60">
      <c r="A1287" s="64" t="inlineStr">
        <is>
          <t>PTOH</t>
        </is>
      </c>
      <c r="B1287" s="65" t="inlineStr">
        <is>
          <t>PTO maximum output frequency</t>
        </is>
      </c>
      <c r="C1287" s="65" t="inlineStr">
        <is>
          <t>16#1251 = 4689</t>
        </is>
      </c>
      <c r="D1287" s="65" t="inlineStr">
        <is>
          <t>16#2010/5A</t>
        </is>
      </c>
      <c r="E1287" s="65" t="inlineStr">
        <is>
          <t>16#78/01/5A = 120/01/90</t>
        </is>
      </c>
      <c r="F1287" s="66" t="n"/>
      <c r="G1287" s="65" t="inlineStr">
        <is>
          <t>Configuration and settings</t>
        </is>
      </c>
      <c r="H1287" s="65" t="inlineStr">
        <is>
          <t>R/W</t>
        </is>
      </c>
      <c r="I1287" s="65" t="inlineStr">
        <is>
          <t>UINT (Unsigned16)</t>
        </is>
      </c>
      <c r="J1287" s="65" t="inlineStr">
        <is>
          <t>0.01 kHz</t>
        </is>
      </c>
      <c r="K1287" s="65" t="inlineStr">
        <is>
          <t>Refer to programming manual</t>
        </is>
      </c>
      <c r="L1287" s="65" t="inlineStr">
        <is>
          <t>1.00 kHz ... 30.00 kHz</t>
        </is>
      </c>
      <c r="M1287" s="65" t="inlineStr">
        <is>
          <t>[PTO Max Output Freq] (PTOH)</t>
        </is>
      </c>
      <c r="N1287" s="69" t="inlineStr">
        <is>
          <t>[PTO Frequency] (PTOC)
[PTO configuration] (PTO)
[PTO configuration] (PTO)</t>
        </is>
      </c>
    </row>
    <row customFormat="1" r="1288" s="60">
      <c r="A1288" s="64" t="inlineStr">
        <is>
          <t>PTO</t>
        </is>
      </c>
      <c r="B1288" s="65" t="inlineStr">
        <is>
          <t>PTO assignment</t>
        </is>
      </c>
      <c r="C1288" s="65" t="inlineStr">
        <is>
          <t>16#13BA = 5050</t>
        </is>
      </c>
      <c r="D1288" s="65" t="inlineStr">
        <is>
          <t>16#2014/33</t>
        </is>
      </c>
      <c r="E1288" s="65" t="inlineStr">
        <is>
          <t>16#7A/01/33 = 122/01/51</t>
        </is>
      </c>
      <c r="F1288" s="67" t="inlineStr">
        <is>
          <t>PSA</t>
        </is>
      </c>
      <c r="G1288" s="65" t="inlineStr">
        <is>
          <t>Configuration and settings</t>
        </is>
      </c>
      <c r="H1288" s="65" t="inlineStr">
        <is>
          <t>R/WS</t>
        </is>
      </c>
      <c r="I1288" s="65" t="inlineStr">
        <is>
          <t>WORD (Enumeration)</t>
        </is>
      </c>
      <c r="J1288" s="65" t="inlineStr">
        <is>
          <t>-</t>
        </is>
      </c>
      <c r="K1288" s="65" t="inlineStr">
        <is>
          <t>[Not configured] NO</t>
        </is>
      </c>
      <c r="L1288" s="66" t="n"/>
      <c r="M1288" s="65" t="inlineStr">
        <is>
          <t>[PTO Assign] (PTO)</t>
        </is>
      </c>
      <c r="N1288" s="69" t="inlineStr">
        <is>
          <t>[PTO Frequency] (PTOC)
[PTO configuration] (PTO)
[PTO configuration] (PTO)</t>
        </is>
      </c>
    </row>
    <row customFormat="1" r="1289" s="60">
      <c r="A1289" s="64" t="inlineStr">
        <is>
          <t>PTOC</t>
        </is>
      </c>
      <c r="B1289" s="65" t="inlineStr">
        <is>
          <t>PTO frequency</t>
        </is>
      </c>
      <c r="C1289" s="65" t="inlineStr">
        <is>
          <t>16#14A9 = 5289</t>
        </is>
      </c>
      <c r="D1289" s="65" t="inlineStr">
        <is>
          <t>16#2016/5A</t>
        </is>
      </c>
      <c r="E1289" s="65" t="inlineStr">
        <is>
          <t>16#7B/01/5A = 123/01/90</t>
        </is>
      </c>
      <c r="F1289" s="66" t="n"/>
      <c r="G1289" s="65" t="inlineStr">
        <is>
          <t>Configuration and settings</t>
        </is>
      </c>
      <c r="H1289" s="65" t="inlineStr">
        <is>
          <t>R/W</t>
        </is>
      </c>
      <c r="I1289" s="65" t="inlineStr">
        <is>
          <t>UINT (Unsigned16)</t>
        </is>
      </c>
      <c r="J1289" s="65" t="inlineStr">
        <is>
          <t>0.01 kHz</t>
        </is>
      </c>
      <c r="K1289" s="65" t="inlineStr">
        <is>
          <t>0.00 kHz</t>
        </is>
      </c>
      <c r="L1289" s="65" t="inlineStr">
        <is>
          <t>0.00 kHz ... 655.35 kHz</t>
        </is>
      </c>
      <c r="M1289" s="65" t="inlineStr">
        <is>
          <t>[PTO Frequency] (PTOC)</t>
        </is>
      </c>
      <c r="N1289" s="69" t="inlineStr">
        <is>
          <t>[PTO configuration] (PTO)
[PTO configuration] (PTO)</t>
        </is>
      </c>
    </row>
    <row customFormat="1" r="1290" s="60">
      <c r="A1290" s="64" t="inlineStr">
        <is>
          <t>PUC</t>
        </is>
      </c>
      <c r="B1290" s="65" t="inlineStr">
        <is>
          <t>Encoder pulse count</t>
        </is>
      </c>
      <c r="C1290" s="65" t="inlineStr">
        <is>
          <t>16#15EB = 5611</t>
        </is>
      </c>
      <c r="D1290" s="65" t="inlineStr">
        <is>
          <t>16#201A/C</t>
        </is>
      </c>
      <c r="E1290" s="65" t="inlineStr">
        <is>
          <t>16#7D/01/0C = 125/01/12</t>
        </is>
      </c>
      <c r="F1290" s="66" t="n"/>
      <c r="G1290" s="65" t="inlineStr">
        <is>
          <t>Actual values parameters</t>
        </is>
      </c>
      <c r="H1290" s="65" t="inlineStr">
        <is>
          <t>R</t>
        </is>
      </c>
      <c r="I1290" s="65" t="inlineStr">
        <is>
          <t>UINT (Unsigned16)</t>
        </is>
      </c>
      <c r="J1290" s="65" t="inlineStr">
        <is>
          <t xml:space="preserve">1 </t>
        </is>
      </c>
      <c r="K1290" s="66" t="n"/>
      <c r="L1290" s="65" t="inlineStr">
        <is>
          <t xml:space="preserve">0  ... 65535 </t>
        </is>
      </c>
      <c r="M1290" s="66" t="n"/>
      <c r="N1290" s="68" t="n"/>
    </row>
    <row customFormat="1" r="1291" s="60">
      <c r="A1291" s="64" t="inlineStr">
        <is>
          <t>SSCD</t>
        </is>
      </c>
      <c r="B1291" s="65" t="inlineStr">
        <is>
          <t>SSI code type</t>
        </is>
      </c>
      <c r="C1291" s="65" t="inlineStr">
        <is>
          <t>16#15F4 = 5620</t>
        </is>
      </c>
      <c r="D1291" s="65" t="inlineStr">
        <is>
          <t>16#201A/15</t>
        </is>
      </c>
      <c r="E1291" s="65" t="inlineStr">
        <is>
          <t>16#7D/01/15 = 125/01/21</t>
        </is>
      </c>
      <c r="F1291" s="67" t="inlineStr">
        <is>
          <t>SSCD</t>
        </is>
      </c>
      <c r="G1291" s="65" t="inlineStr">
        <is>
          <t>Configuration and settings</t>
        </is>
      </c>
      <c r="H1291" s="65" t="inlineStr">
        <is>
          <t>R/WS</t>
        </is>
      </c>
      <c r="I1291" s="65" t="inlineStr">
        <is>
          <t>WORD (Enumeration)</t>
        </is>
      </c>
      <c r="J1291" s="65" t="inlineStr">
        <is>
          <t>-</t>
        </is>
      </c>
      <c r="K1291" s="65" t="inlineStr">
        <is>
          <t>[Undefined] UND</t>
        </is>
      </c>
      <c r="L1291" s="66" t="n"/>
      <c r="M1291" s="65" t="inlineStr">
        <is>
          <t>[SSI code type] (SSCD)</t>
        </is>
      </c>
      <c r="N1291" s="69" t="inlineStr">
        <is>
          <t>[Encoder configuration] (IEN)</t>
        </is>
      </c>
    </row>
    <row customFormat="1" r="1292" s="60">
      <c r="A1292" s="64" t="inlineStr">
        <is>
          <t>SSCP</t>
        </is>
      </c>
      <c r="B1292" s="65" t="inlineStr">
        <is>
          <t>SSI parity</t>
        </is>
      </c>
      <c r="C1292" s="65" t="inlineStr">
        <is>
          <t>16#15F5 = 5621</t>
        </is>
      </c>
      <c r="D1292" s="65" t="inlineStr">
        <is>
          <t>16#201A/16</t>
        </is>
      </c>
      <c r="E1292" s="65" t="inlineStr">
        <is>
          <t>16#7D/01/16 = 125/01/22</t>
        </is>
      </c>
      <c r="F1292" s="67" t="inlineStr">
        <is>
          <t>SSCP</t>
        </is>
      </c>
      <c r="G1292" s="65" t="inlineStr">
        <is>
          <t>Configuration and settings</t>
        </is>
      </c>
      <c r="H1292" s="65" t="inlineStr">
        <is>
          <t>R/WS</t>
        </is>
      </c>
      <c r="I1292" s="65" t="inlineStr">
        <is>
          <t>WORD (Enumeration)</t>
        </is>
      </c>
      <c r="J1292" s="65" t="inlineStr">
        <is>
          <t>-</t>
        </is>
      </c>
      <c r="K1292" s="65" t="inlineStr">
        <is>
          <t>[Undefined] UND</t>
        </is>
      </c>
      <c r="L1292" s="66" t="n"/>
      <c r="M1292" s="65" t="inlineStr">
        <is>
          <t>[SSI parity] (SSCP)</t>
        </is>
      </c>
      <c r="N1292" s="69" t="inlineStr">
        <is>
          <t>[Encoder configuration] (IEN)</t>
        </is>
      </c>
    </row>
    <row customFormat="1" r="1293" s="60">
      <c r="A1293" s="64" t="inlineStr">
        <is>
          <t>SSFS</t>
        </is>
      </c>
      <c r="B1293" s="65" t="inlineStr">
        <is>
          <t>SSI frame size</t>
        </is>
      </c>
      <c r="C1293" s="65" t="inlineStr">
        <is>
          <t>16#15F6 = 5622</t>
        </is>
      </c>
      <c r="D1293" s="65" t="inlineStr">
        <is>
          <t>16#201A/17</t>
        </is>
      </c>
      <c r="E1293" s="65" t="inlineStr">
        <is>
          <t>16#7D/01/17 = 125/01/23</t>
        </is>
      </c>
      <c r="F1293" s="66" t="n"/>
      <c r="G1293" s="65" t="inlineStr">
        <is>
          <t>Configuration and settings</t>
        </is>
      </c>
      <c r="H1293" s="65" t="inlineStr">
        <is>
          <t>R/WS</t>
        </is>
      </c>
      <c r="I1293" s="65" t="inlineStr">
        <is>
          <t>INT (Signed16)</t>
        </is>
      </c>
      <c r="J1293" s="65" t="inlineStr">
        <is>
          <t xml:space="preserve">1 </t>
        </is>
      </c>
      <c r="K1293" s="65" t="inlineStr">
        <is>
          <t xml:space="preserve">0 </t>
        </is>
      </c>
      <c r="L1293" s="65" t="inlineStr">
        <is>
          <t xml:space="preserve">0  ... 31 </t>
        </is>
      </c>
      <c r="M1293" s="65" t="inlineStr">
        <is>
          <t>[SSI frame size] (SSFS)</t>
        </is>
      </c>
      <c r="N1293" s="69" t="inlineStr">
        <is>
          <t>[Encoder configuration] (IEN)</t>
        </is>
      </c>
    </row>
    <row customFormat="1" r="1294" s="60">
      <c r="A1294" s="64" t="inlineStr">
        <is>
          <t>ENMR</t>
        </is>
      </c>
      <c r="B1294" s="65" t="inlineStr">
        <is>
          <t>Number of revolutions</t>
        </is>
      </c>
      <c r="C1294" s="65" t="inlineStr">
        <is>
          <t>16#15F7 = 5623</t>
        </is>
      </c>
      <c r="D1294" s="65" t="inlineStr">
        <is>
          <t>16#201A/18</t>
        </is>
      </c>
      <c r="E1294" s="65" t="inlineStr">
        <is>
          <t>16#7D/01/18 = 125/01/24</t>
        </is>
      </c>
      <c r="F1294" s="66" t="n"/>
      <c r="G1294" s="65" t="inlineStr">
        <is>
          <t>Configuration and settings</t>
        </is>
      </c>
      <c r="H1294" s="65" t="inlineStr">
        <is>
          <t>R/WS</t>
        </is>
      </c>
      <c r="I1294" s="65" t="inlineStr">
        <is>
          <t>INT (Signed16)</t>
        </is>
      </c>
      <c r="J1294" s="65" t="inlineStr">
        <is>
          <t xml:space="preserve">1 </t>
        </is>
      </c>
      <c r="K1294" s="65" t="inlineStr">
        <is>
          <t xml:space="preserve">-1 </t>
        </is>
      </c>
      <c r="L1294" s="65" t="inlineStr">
        <is>
          <t xml:space="preserve">-1  ... 25 </t>
        </is>
      </c>
      <c r="M1294" s="65" t="inlineStr">
        <is>
          <t>[Nbr of revolutions] (ENMR)</t>
        </is>
      </c>
      <c r="N1294" s="69" t="inlineStr">
        <is>
          <t>[Encoder configuration] (IEN)</t>
        </is>
      </c>
    </row>
    <row customFormat="1" r="1295" s="60">
      <c r="A1295" s="64" t="inlineStr">
        <is>
          <t>ENTR</t>
        </is>
      </c>
      <c r="B1295" s="65" t="inlineStr">
        <is>
          <t>Turn bit resolution</t>
        </is>
      </c>
      <c r="C1295" s="65" t="inlineStr">
        <is>
          <t>16#15F8 = 5624</t>
        </is>
      </c>
      <c r="D1295" s="65" t="inlineStr">
        <is>
          <t>16#201A/19</t>
        </is>
      </c>
      <c r="E1295" s="65" t="inlineStr">
        <is>
          <t>16#7D/01/19 = 125/01/25</t>
        </is>
      </c>
      <c r="F1295" s="66" t="n"/>
      <c r="G1295" s="65" t="inlineStr">
        <is>
          <t>Configuration and settings</t>
        </is>
      </c>
      <c r="H1295" s="65" t="inlineStr">
        <is>
          <t>R/WS</t>
        </is>
      </c>
      <c r="I1295" s="65" t="inlineStr">
        <is>
          <t>INT (Signed16)</t>
        </is>
      </c>
      <c r="J1295" s="65" t="inlineStr">
        <is>
          <t xml:space="preserve">1 </t>
        </is>
      </c>
      <c r="K1295" s="65" t="inlineStr">
        <is>
          <t xml:space="preserve">-1 </t>
        </is>
      </c>
      <c r="L1295" s="65" t="inlineStr">
        <is>
          <t xml:space="preserve">-1  ... 25 </t>
        </is>
      </c>
      <c r="M1295" s="65" t="inlineStr">
        <is>
          <t>[Turn bit resolution] (ENTR)</t>
        </is>
      </c>
      <c r="N1295" s="69" t="inlineStr">
        <is>
          <t>[Encoder configuration] (IEN)</t>
        </is>
      </c>
    </row>
    <row customFormat="1" r="1296" s="60">
      <c r="A1296" s="64" t="inlineStr">
        <is>
          <t>REFQ</t>
        </is>
      </c>
      <c r="B1296" s="65" t="inlineStr">
        <is>
          <t>Resolver excitation frequency</t>
        </is>
      </c>
      <c r="C1296" s="65" t="inlineStr">
        <is>
          <t>16#15FD = 5629</t>
        </is>
      </c>
      <c r="D1296" s="65" t="inlineStr">
        <is>
          <t>16#201A/1E</t>
        </is>
      </c>
      <c r="E1296" s="65" t="inlineStr">
        <is>
          <t>16#7D/01/1E = 125/01/30</t>
        </is>
      </c>
      <c r="F1296" s="67" t="inlineStr">
        <is>
          <t>REFQ</t>
        </is>
      </c>
      <c r="G1296" s="65" t="inlineStr">
        <is>
          <t>Configuration and settings</t>
        </is>
      </c>
      <c r="H1296" s="65" t="inlineStr">
        <is>
          <t>R/WS</t>
        </is>
      </c>
      <c r="I1296" s="65" t="inlineStr">
        <is>
          <t>WORD (Enumeration)</t>
        </is>
      </c>
      <c r="J1296" s="65" t="inlineStr">
        <is>
          <t>-</t>
        </is>
      </c>
      <c r="K1296" s="65" t="inlineStr">
        <is>
          <t>[8 kHz] 8K</t>
        </is>
      </c>
      <c r="L1296" s="66" t="n"/>
      <c r="M1296" s="65" t="inlineStr">
        <is>
          <t>[Resolver Exct. Freq.] (REFQ)</t>
        </is>
      </c>
      <c r="N1296" s="69" t="inlineStr">
        <is>
          <t>[Encoder configuration] (IEN)</t>
        </is>
      </c>
    </row>
    <row customFormat="1" r="1297" s="60">
      <c r="A1297" s="64" t="inlineStr">
        <is>
          <t>ENSP</t>
        </is>
      </c>
      <c r="B1297" s="65" t="inlineStr">
        <is>
          <t>Clock frequency</t>
        </is>
      </c>
      <c r="C1297" s="65" t="inlineStr">
        <is>
          <t>16#15FB = 5627</t>
        </is>
      </c>
      <c r="D1297" s="65" t="inlineStr">
        <is>
          <t>16#201A/1C</t>
        </is>
      </c>
      <c r="E1297" s="65" t="inlineStr">
        <is>
          <t>16#7D/01/1C = 125/01/28</t>
        </is>
      </c>
      <c r="F1297" s="67" t="inlineStr">
        <is>
          <t>ENSP</t>
        </is>
      </c>
      <c r="G1297" s="65" t="inlineStr">
        <is>
          <t>Configuration and settings</t>
        </is>
      </c>
      <c r="H1297" s="65" t="inlineStr">
        <is>
          <t>R/WS</t>
        </is>
      </c>
      <c r="I1297" s="65" t="inlineStr">
        <is>
          <t>WORD (Enumeration)</t>
        </is>
      </c>
      <c r="J1297" s="65" t="inlineStr">
        <is>
          <t>-</t>
        </is>
      </c>
      <c r="K1297" s="65" t="inlineStr">
        <is>
          <t>[200 kHz] 200k</t>
        </is>
      </c>
      <c r="L1297" s="66" t="n"/>
      <c r="M1297" s="65" t="inlineStr">
        <is>
          <t>[Clock frequency] (ENSP)</t>
        </is>
      </c>
      <c r="N1297" s="69" t="inlineStr">
        <is>
          <t>[Encoder configuration] (IEN)</t>
        </is>
      </c>
    </row>
    <row customFormat="1" r="1298" s="60">
      <c r="A1298" s="64" t="inlineStr">
        <is>
          <t>RPOS</t>
        </is>
      </c>
      <c r="B1298" s="65" t="inlineStr">
        <is>
          <t>Reset position assignment</t>
        </is>
      </c>
      <c r="C1298" s="65" t="inlineStr">
        <is>
          <t>16#15FC = 5628</t>
        </is>
      </c>
      <c r="D1298" s="65" t="inlineStr">
        <is>
          <t>16#201A/1D</t>
        </is>
      </c>
      <c r="E1298" s="65" t="inlineStr">
        <is>
          <t>16#7D/01/1D = 125/01/29</t>
        </is>
      </c>
      <c r="F1298" s="67" t="inlineStr">
        <is>
          <t>PSLIN</t>
        </is>
      </c>
      <c r="G1298" s="65" t="inlineStr">
        <is>
          <t>Configuration and settings</t>
        </is>
      </c>
      <c r="H1298" s="65" t="inlineStr">
        <is>
          <t>R/WS</t>
        </is>
      </c>
      <c r="I1298" s="65" t="inlineStr">
        <is>
          <t>WORD (Enumeration)</t>
        </is>
      </c>
      <c r="J1298" s="65" t="inlineStr">
        <is>
          <t>-</t>
        </is>
      </c>
      <c r="K1298" s="65" t="inlineStr">
        <is>
          <t>[Not assigned] NO</t>
        </is>
      </c>
      <c r="L1298" s="66" t="n"/>
      <c r="M1298" s="65" t="inlineStr">
        <is>
          <t>[Reset Position Assign] (RPOS)</t>
        </is>
      </c>
      <c r="N1298" s="69" t="inlineStr">
        <is>
          <t>[Encoder configuration] (IEN)</t>
        </is>
      </c>
    </row>
    <row customFormat="1" r="1299" s="60">
      <c r="A1299" s="64" t="inlineStr">
        <is>
          <t>ABMF</t>
        </is>
      </c>
      <c r="B1299" s="65" t="inlineStr">
        <is>
          <t>AB encoder maximum frequency</t>
        </is>
      </c>
      <c r="C1299" s="65" t="inlineStr">
        <is>
          <t>16#1600 = 5632</t>
        </is>
      </c>
      <c r="D1299" s="65" t="inlineStr">
        <is>
          <t>16#201A/21</t>
        </is>
      </c>
      <c r="E1299" s="65" t="inlineStr">
        <is>
          <t>16#7D/01/21 = 125/01/33</t>
        </is>
      </c>
      <c r="F1299" s="67" t="inlineStr">
        <is>
          <t>ABMF</t>
        </is>
      </c>
      <c r="G1299" s="65" t="inlineStr">
        <is>
          <t>Configuration and settings</t>
        </is>
      </c>
      <c r="H1299" s="65" t="inlineStr">
        <is>
          <t>R/WS</t>
        </is>
      </c>
      <c r="I1299" s="65" t="inlineStr">
        <is>
          <t>WORD (Enumeration)</t>
        </is>
      </c>
      <c r="J1299" s="65" t="inlineStr">
        <is>
          <t>-</t>
        </is>
      </c>
      <c r="K1299" s="65" t="inlineStr">
        <is>
          <t>[300 kHz] 300K</t>
        </is>
      </c>
      <c r="L1299" s="66" t="n"/>
      <c r="M1299" s="65" t="inlineStr">
        <is>
          <t>[AB Encoder Max Freq] (ABMF)</t>
        </is>
      </c>
      <c r="N1299" s="69" t="inlineStr">
        <is>
          <t>[Encoder configuration] (IEN)</t>
        </is>
      </c>
    </row>
    <row customFormat="1" r="1300" s="60">
      <c r="A1300" s="64" t="inlineStr">
        <is>
          <t>ENCR</t>
        </is>
      </c>
      <c r="B1300" s="65" t="inlineStr">
        <is>
          <t>Encoder resolution characteristic</t>
        </is>
      </c>
      <c r="C1300" s="65" t="inlineStr">
        <is>
          <t>16#1642 = 5698</t>
        </is>
      </c>
      <c r="D1300" s="65" t="inlineStr">
        <is>
          <t>16#201A/63</t>
        </is>
      </c>
      <c r="E1300" s="65" t="inlineStr">
        <is>
          <t>16#7D/01/63 = 125/01/99</t>
        </is>
      </c>
      <c r="F1300" s="66" t="n"/>
      <c r="G1300" s="65" t="inlineStr">
        <is>
          <t>Actual values parameters</t>
        </is>
      </c>
      <c r="H1300" s="65" t="inlineStr">
        <is>
          <t>R</t>
        </is>
      </c>
      <c r="I1300" s="65" t="inlineStr">
        <is>
          <t>UINT (Unsigned16)</t>
        </is>
      </c>
      <c r="J1300" s="65" t="inlineStr">
        <is>
          <t xml:space="preserve">1 </t>
        </is>
      </c>
      <c r="K1300" s="66" t="n"/>
      <c r="L1300" s="65" t="inlineStr">
        <is>
          <t xml:space="preserve">0  ... 65535 </t>
        </is>
      </c>
      <c r="M1300" s="66" t="n"/>
      <c r="N1300" s="68" t="n"/>
    </row>
    <row customFormat="1" r="1301" s="60">
      <c r="A1301" s="64" t="inlineStr">
        <is>
          <t>NSL</t>
        </is>
      </c>
      <c r="B1301" s="65" t="inlineStr">
        <is>
          <t>Nominal motor slip</t>
        </is>
      </c>
      <c r="C1301" s="65" t="inlineStr">
        <is>
          <t>16#2585 = 9605</t>
        </is>
      </c>
      <c r="D1301" s="65" t="inlineStr">
        <is>
          <t>16#2042/6</t>
        </is>
      </c>
      <c r="E1301" s="65" t="inlineStr">
        <is>
          <t>16#91/01/06 = 145/01/06</t>
        </is>
      </c>
      <c r="F1301" s="66" t="n"/>
      <c r="G1301" s="65" t="inlineStr">
        <is>
          <t>Actual values parameters</t>
        </is>
      </c>
      <c r="H1301" s="65" t="inlineStr">
        <is>
          <t>R</t>
        </is>
      </c>
      <c r="I1301" s="65" t="inlineStr">
        <is>
          <t>UINT (Unsigned16)</t>
        </is>
      </c>
      <c r="J1301" s="65" t="inlineStr">
        <is>
          <t>0.1 Hz</t>
        </is>
      </c>
      <c r="K1301" s="66" t="n"/>
      <c r="L1301" s="65" t="inlineStr">
        <is>
          <t>0.0 Hz ... 6553.5 Hz</t>
        </is>
      </c>
      <c r="M1301" s="65" t="inlineStr">
        <is>
          <t>[Nominal motor slip] (NSL)</t>
        </is>
      </c>
      <c r="N1301" s="69" t="inlineStr">
        <is>
          <t>[data] (MTD)</t>
        </is>
      </c>
    </row>
    <row customFormat="1" r="1302" s="60">
      <c r="A1302" s="64" t="inlineStr">
        <is>
          <t>SPD1</t>
        </is>
      </c>
      <c r="B1302" s="65" t="inlineStr">
        <is>
          <t>Signed mechanical speed</t>
        </is>
      </c>
      <c r="C1302" s="65" t="inlineStr">
        <is>
          <t>16#2EEC = 12012</t>
        </is>
      </c>
      <c r="D1302" s="65" t="inlineStr">
        <is>
          <t>16#205A/D</t>
        </is>
      </c>
      <c r="E1302" s="65" t="inlineStr">
        <is>
          <t>16#9D/01/0D = 157/01/13</t>
        </is>
      </c>
      <c r="F1302" s="66" t="n"/>
      <c r="G1302" s="65" t="inlineStr">
        <is>
          <t>Actual values parameters</t>
        </is>
      </c>
      <c r="H1302" s="65" t="inlineStr">
        <is>
          <t>R</t>
        </is>
      </c>
      <c r="I1302" s="65" t="inlineStr">
        <is>
          <t>INT (Signed32)</t>
        </is>
      </c>
      <c r="J1302" s="65" t="inlineStr">
        <is>
          <t>Refer to programming manual</t>
        </is>
      </c>
      <c r="K1302" s="66" t="n"/>
      <c r="L1302" s="65" t="inlineStr">
        <is>
          <t>-100000 ... 100000</t>
        </is>
      </c>
      <c r="M1302" s="65" t="inlineStr">
        <is>
          <t>[Signed Mech Speed] (SPD1)</t>
        </is>
      </c>
      <c r="N1302" s="69" t="inlineStr">
        <is>
          <t>[Motor parameters] (MMO)</t>
        </is>
      </c>
    </row>
    <row customFormat="1" r="1303" s="60">
      <c r="A1303" s="64" t="inlineStr">
        <is>
          <t>BQM</t>
        </is>
      </c>
      <c r="B1303" s="65" t="inlineStr">
        <is>
          <t>Backlash mode</t>
        </is>
      </c>
      <c r="C1303" s="65" t="inlineStr">
        <is>
          <t>16#41DC = 16860</t>
        </is>
      </c>
      <c r="D1303" s="65" t="inlineStr">
        <is>
          <t>16#208A/3D</t>
        </is>
      </c>
      <c r="E1303" s="65" t="inlineStr">
        <is>
          <t>16#B5/01/3D = 181/01/61</t>
        </is>
      </c>
      <c r="F1303" s="67" t="inlineStr">
        <is>
          <t>BQM</t>
        </is>
      </c>
      <c r="G1303" s="65" t="inlineStr">
        <is>
          <t>Configuration and settings</t>
        </is>
      </c>
      <c r="H1303" s="65" t="inlineStr">
        <is>
          <t>R/WS</t>
        </is>
      </c>
      <c r="I1303" s="65" t="inlineStr">
        <is>
          <t>WORD (Enumeration)</t>
        </is>
      </c>
      <c r="J1303" s="65" t="inlineStr">
        <is>
          <t>-</t>
        </is>
      </c>
      <c r="K1303" s="65" t="inlineStr">
        <is>
          <t>[Not configured] NO</t>
        </is>
      </c>
      <c r="L1303" s="66" t="n"/>
      <c r="M1303" s="65" t="inlineStr">
        <is>
          <t>[BL Mode] (BQM)</t>
        </is>
      </c>
      <c r="N1303" s="69" t="inlineStr">
        <is>
          <t>[Backlash compensation] (BSQM)</t>
        </is>
      </c>
    </row>
    <row customFormat="1" r="1304" s="60">
      <c r="A1304" s="64" t="inlineStr">
        <is>
          <t>BQFB</t>
        </is>
      </c>
      <c r="B1304" s="65" t="inlineStr">
        <is>
          <t>Response to backlash error</t>
        </is>
      </c>
      <c r="C1304" s="65" t="inlineStr">
        <is>
          <t>16#41DD = 16861</t>
        </is>
      </c>
      <c r="D1304" s="65" t="inlineStr">
        <is>
          <t>16#208A/3E</t>
        </is>
      </c>
      <c r="E1304" s="65" t="inlineStr">
        <is>
          <t>16#B5/01/3E = 181/01/62</t>
        </is>
      </c>
      <c r="F1304" s="67" t="inlineStr">
        <is>
          <t>ECFG</t>
        </is>
      </c>
      <c r="G1304" s="65" t="inlineStr">
        <is>
          <t>Configuration and settings</t>
        </is>
      </c>
      <c r="H1304" s="65" t="inlineStr">
        <is>
          <t>R/WS</t>
        </is>
      </c>
      <c r="I1304" s="65" t="inlineStr">
        <is>
          <t>WORD (Enumeration)</t>
        </is>
      </c>
      <c r="J1304" s="65" t="inlineStr">
        <is>
          <t>-</t>
        </is>
      </c>
      <c r="K1304" s="65" t="inlineStr">
        <is>
          <t>[Freewheel stop] YES</t>
        </is>
      </c>
      <c r="L1304" s="66" t="n"/>
      <c r="M1304" s="65" t="inlineStr">
        <is>
          <t>[BL ErrorResp] (BQFB)</t>
        </is>
      </c>
      <c r="N1304" s="69" t="inlineStr">
        <is>
          <t>[Backlash compensation] (BSQM)</t>
        </is>
      </c>
    </row>
    <row customFormat="1" r="1305" s="60">
      <c r="A1305" s="64" t="inlineStr">
        <is>
          <t>BQSL</t>
        </is>
      </c>
      <c r="B1305" s="65" t="inlineStr">
        <is>
          <t>Backlash reference frequency</t>
        </is>
      </c>
      <c r="C1305" s="65" t="inlineStr">
        <is>
          <t>16#41DF = 16863</t>
        </is>
      </c>
      <c r="D1305" s="65" t="inlineStr">
        <is>
          <t>16#208A/40</t>
        </is>
      </c>
      <c r="E1305" s="65" t="inlineStr">
        <is>
          <t>16#B5/01/40 = 181/01/64</t>
        </is>
      </c>
      <c r="F1305" s="66" t="n"/>
      <c r="G1305" s="65" t="inlineStr">
        <is>
          <t>Configuration and settings</t>
        </is>
      </c>
      <c r="H1305" s="65" t="inlineStr">
        <is>
          <t>R/W</t>
        </is>
      </c>
      <c r="I1305" s="65" t="inlineStr">
        <is>
          <t>UINT (Unsigned16)</t>
        </is>
      </c>
      <c r="J1305" s="65" t="inlineStr">
        <is>
          <t>0.1 Hz</t>
        </is>
      </c>
      <c r="K1305" s="65" t="inlineStr">
        <is>
          <t>Refer to programming manual</t>
        </is>
      </c>
      <c r="L1305" s="65" t="inlineStr">
        <is>
          <t>0.0 Hz ... 300.0 Hz</t>
        </is>
      </c>
      <c r="M1305" s="65" t="inlineStr">
        <is>
          <t>[BL Ref Freq] (BQSL)</t>
        </is>
      </c>
      <c r="N1305" s="69" t="inlineStr">
        <is>
          <t>[Backlash compensation] (BSQM)</t>
        </is>
      </c>
    </row>
    <row customFormat="1" r="1306" s="60">
      <c r="A1306" s="64" t="inlineStr">
        <is>
          <t>BQA</t>
        </is>
      </c>
      <c r="B1306" s="65" t="inlineStr">
        <is>
          <t>Backlash acceleration</t>
        </is>
      </c>
      <c r="C1306" s="65" t="inlineStr">
        <is>
          <t>16#41E0 = 16864</t>
        </is>
      </c>
      <c r="D1306" s="65" t="inlineStr">
        <is>
          <t>16#208A/41</t>
        </is>
      </c>
      <c r="E1306" s="65" t="inlineStr">
        <is>
          <t>16#B5/01/41 = 181/01/65</t>
        </is>
      </c>
      <c r="F1306" s="66" t="n"/>
      <c r="G1306" s="65" t="inlineStr">
        <is>
          <t>Configuration and settings</t>
        </is>
      </c>
      <c r="H1306" s="65" t="inlineStr">
        <is>
          <t>R/W</t>
        </is>
      </c>
      <c r="I1306" s="65" t="inlineStr">
        <is>
          <t>UINT (Unsigned16)</t>
        </is>
      </c>
      <c r="J1306" s="65" t="inlineStr">
        <is>
          <t>Refer to programming manual</t>
        </is>
      </c>
      <c r="K1306" s="65" t="inlineStr">
        <is>
          <t>100</t>
        </is>
      </c>
      <c r="L1306" s="65" t="inlineStr">
        <is>
          <t>1 ... 9999</t>
        </is>
      </c>
      <c r="M1306" s="65" t="inlineStr">
        <is>
          <t>[BL Acceleration] (BQA)</t>
        </is>
      </c>
      <c r="N1306" s="69" t="inlineStr">
        <is>
          <t>[Backlash compensation] (BSQM)</t>
        </is>
      </c>
    </row>
    <row customFormat="1" r="1307" s="60">
      <c r="A1307" s="64" t="inlineStr">
        <is>
          <t>BQTL</t>
        </is>
      </c>
      <c r="B1307" s="65" t="inlineStr">
        <is>
          <t>Backlash torque limitation value</t>
        </is>
      </c>
      <c r="C1307" s="65" t="inlineStr">
        <is>
          <t>16#41E1 = 16865</t>
        </is>
      </c>
      <c r="D1307" s="65" t="inlineStr">
        <is>
          <t>16#208A/42</t>
        </is>
      </c>
      <c r="E1307" s="65" t="inlineStr">
        <is>
          <t>16#B5/01/42 = 181/01/66</t>
        </is>
      </c>
      <c r="F1307" s="66" t="n"/>
      <c r="G1307" s="65" t="inlineStr">
        <is>
          <t>Configuration and settings</t>
        </is>
      </c>
      <c r="H1307" s="65" t="inlineStr">
        <is>
          <t>R/W</t>
        </is>
      </c>
      <c r="I1307" s="65" t="inlineStr">
        <is>
          <t>UINT (Unsigned16)</t>
        </is>
      </c>
      <c r="J1307" s="65" t="inlineStr">
        <is>
          <t>0.1 %</t>
        </is>
      </c>
      <c r="K1307" s="65" t="inlineStr">
        <is>
          <t>5.0 %</t>
        </is>
      </c>
      <c r="L1307" s="65" t="inlineStr">
        <is>
          <t>0.0 % ... 100.0 %</t>
        </is>
      </c>
      <c r="M1307" s="65" t="inlineStr">
        <is>
          <t>[BL Trq Lim Value] (BQTL)</t>
        </is>
      </c>
      <c r="N1307" s="69" t="inlineStr">
        <is>
          <t>[Backlash compensation] (BSQM)</t>
        </is>
      </c>
    </row>
    <row customFormat="1" r="1308" s="60">
      <c r="A1308" s="64" t="inlineStr">
        <is>
          <t>BQT</t>
        </is>
      </c>
      <c r="B1308" s="65" t="inlineStr">
        <is>
          <t>Backlash torque limitation monitoring delay</t>
        </is>
      </c>
      <c r="C1308" s="65" t="inlineStr">
        <is>
          <t>16#41E2 = 16866</t>
        </is>
      </c>
      <c r="D1308" s="65" t="inlineStr">
        <is>
          <t>16#208A/43</t>
        </is>
      </c>
      <c r="E1308" s="65" t="inlineStr">
        <is>
          <t>16#B5/01/43 = 181/01/67</t>
        </is>
      </c>
      <c r="F1308" s="66" t="n"/>
      <c r="G1308" s="65" t="inlineStr">
        <is>
          <t>Configuration and settings</t>
        </is>
      </c>
      <c r="H1308" s="65" t="inlineStr">
        <is>
          <t>R/W</t>
        </is>
      </c>
      <c r="I1308" s="65" t="inlineStr">
        <is>
          <t>UINT (Unsigned16)</t>
        </is>
      </c>
      <c r="J1308" s="65" t="inlineStr">
        <is>
          <t>0.1 s</t>
        </is>
      </c>
      <c r="K1308" s="65" t="inlineStr">
        <is>
          <t>0.5 s</t>
        </is>
      </c>
      <c r="L1308" s="65" t="inlineStr">
        <is>
          <t>0.1 s ... 100.0 s</t>
        </is>
      </c>
      <c r="M1308" s="65" t="inlineStr">
        <is>
          <t>[BL Monit Delay] (BQT)</t>
        </is>
      </c>
      <c r="N1308" s="69" t="inlineStr">
        <is>
          <t>[Backlash compensation] (BSQM)</t>
        </is>
      </c>
    </row>
    <row customFormat="1" r="1309" s="60">
      <c r="A1309" s="64" t="inlineStr">
        <is>
          <t>BQST</t>
        </is>
      </c>
      <c r="B1309" s="65" t="inlineStr">
        <is>
          <t>Backlash start delay</t>
        </is>
      </c>
      <c r="C1309" s="65" t="inlineStr">
        <is>
          <t>16#41E3 = 16867</t>
        </is>
      </c>
      <c r="D1309" s="65" t="inlineStr">
        <is>
          <t>16#208A/44</t>
        </is>
      </c>
      <c r="E1309" s="65" t="inlineStr">
        <is>
          <t>16#B5/01/44 = 181/01/68</t>
        </is>
      </c>
      <c r="F1309" s="66" t="n"/>
      <c r="G1309" s="65" t="inlineStr">
        <is>
          <t>Configuration and settings</t>
        </is>
      </c>
      <c r="H1309" s="65" t="inlineStr">
        <is>
          <t>R/W</t>
        </is>
      </c>
      <c r="I1309" s="65" t="inlineStr">
        <is>
          <t>UINT (Unsigned16)</t>
        </is>
      </c>
      <c r="J1309" s="65" t="inlineStr">
        <is>
          <t>0.1 s</t>
        </is>
      </c>
      <c r="K1309" s="65" t="inlineStr">
        <is>
          <t>0.0 s</t>
        </is>
      </c>
      <c r="L1309" s="65" t="inlineStr">
        <is>
          <t>0.0 s ... 100.0 s</t>
        </is>
      </c>
      <c r="M1309" s="65" t="inlineStr">
        <is>
          <t>[BL Start Delay] (BQST)</t>
        </is>
      </c>
      <c r="N1309" s="69" t="inlineStr">
        <is>
          <t>[Backlash compensation] (BSQM)</t>
        </is>
      </c>
    </row>
    <row customFormat="1" r="1310" s="60">
      <c r="A1310" s="64" t="inlineStr">
        <is>
          <t>BQFD</t>
        </is>
      </c>
      <c r="B1310" s="65" t="inlineStr">
        <is>
          <t>Backlash timeout</t>
        </is>
      </c>
      <c r="C1310" s="65" t="inlineStr">
        <is>
          <t>16#41E4 = 16868</t>
        </is>
      </c>
      <c r="D1310" s="65" t="inlineStr">
        <is>
          <t>16#208A/45</t>
        </is>
      </c>
      <c r="E1310" s="65" t="inlineStr">
        <is>
          <t>16#B5/01/45 = 181/01/69</t>
        </is>
      </c>
      <c r="F1310" s="66" t="n"/>
      <c r="G1310" s="65" t="inlineStr">
        <is>
          <t>Configuration and settings</t>
        </is>
      </c>
      <c r="H1310" s="65" t="inlineStr">
        <is>
          <t>R/W</t>
        </is>
      </c>
      <c r="I1310" s="65" t="inlineStr">
        <is>
          <t>UINT (Unsigned16)</t>
        </is>
      </c>
      <c r="J1310" s="65" t="inlineStr">
        <is>
          <t>0.1 s</t>
        </is>
      </c>
      <c r="K1310" s="65" t="inlineStr">
        <is>
          <t>Refer to programming manual</t>
        </is>
      </c>
      <c r="L1310" s="65" t="inlineStr">
        <is>
          <t>0.0 s ... 100.0 s</t>
        </is>
      </c>
      <c r="M1310" s="65" t="inlineStr">
        <is>
          <t>[BL Timeout] (BQFD)</t>
        </is>
      </c>
      <c r="N1310" s="69" t="inlineStr">
        <is>
          <t>[Backlash compensation] (BSQM)</t>
        </is>
      </c>
    </row>
    <row customFormat="1" r="1311" s="60">
      <c r="A1311" s="64" t="inlineStr">
        <is>
          <t>BQMM</t>
        </is>
      </c>
      <c r="B1311" s="65" t="inlineStr">
        <is>
          <t>Backlash type</t>
        </is>
      </c>
      <c r="C1311" s="65" t="inlineStr">
        <is>
          <t>16#41E6 = 16870</t>
        </is>
      </c>
      <c r="D1311" s="65" t="inlineStr">
        <is>
          <t>16#208A/47</t>
        </is>
      </c>
      <c r="E1311" s="65" t="inlineStr">
        <is>
          <t>16#B5/01/47 = 181/01/71</t>
        </is>
      </c>
      <c r="F1311" s="67" t="inlineStr">
        <is>
          <t>BQMM</t>
        </is>
      </c>
      <c r="G1311" s="65" t="inlineStr">
        <is>
          <t>Configuration and settings</t>
        </is>
      </c>
      <c r="H1311" s="65" t="inlineStr">
        <is>
          <t>R/WS</t>
        </is>
      </c>
      <c r="I1311" s="65" t="inlineStr">
        <is>
          <t>WORD (Enumeration)</t>
        </is>
      </c>
      <c r="J1311" s="65" t="inlineStr">
        <is>
          <t>-</t>
        </is>
      </c>
      <c r="K1311" s="65" t="inlineStr">
        <is>
          <t>[Sequential] SEQ</t>
        </is>
      </c>
      <c r="L1311" s="66" t="n"/>
      <c r="M1311" s="65" t="inlineStr">
        <is>
          <t>[BL Type] (BQMM)</t>
        </is>
      </c>
      <c r="N1311" s="69" t="inlineStr">
        <is>
          <t>[Backlash compensation] (BSQM)</t>
        </is>
      </c>
    </row>
    <row customFormat="1" r="1312" s="60">
      <c r="A1312" s="64" t="inlineStr">
        <is>
          <t>BQMC</t>
        </is>
      </c>
      <c r="B1312" s="65" t="inlineStr">
        <is>
          <t>Backlash on slave(s) feedback</t>
        </is>
      </c>
      <c r="C1312" s="65" t="inlineStr">
        <is>
          <t>16#41E7 = 16871</t>
        </is>
      </c>
      <c r="D1312" s="65" t="inlineStr">
        <is>
          <t>16#208A/48</t>
        </is>
      </c>
      <c r="E1312" s="65" t="inlineStr">
        <is>
          <t>16#B5/01/48 = 181/01/72</t>
        </is>
      </c>
      <c r="F1312" s="67" t="inlineStr">
        <is>
          <t>N_Y</t>
        </is>
      </c>
      <c r="G1312" s="65" t="inlineStr">
        <is>
          <t>Configuration and settings</t>
        </is>
      </c>
      <c r="H1312" s="65" t="inlineStr">
        <is>
          <t>R/WS</t>
        </is>
      </c>
      <c r="I1312" s="65" t="inlineStr">
        <is>
          <t>WORD (Enumeration)</t>
        </is>
      </c>
      <c r="J1312" s="65" t="inlineStr">
        <is>
          <t>-</t>
        </is>
      </c>
      <c r="K1312" s="65" t="inlineStr">
        <is>
          <t>[Yes] YES</t>
        </is>
      </c>
      <c r="L1312" s="66" t="n"/>
      <c r="M1312" s="65" t="inlineStr">
        <is>
          <t>[BL Slave Fdbck] (BQMC)</t>
        </is>
      </c>
      <c r="N1312" s="69" t="inlineStr">
        <is>
          <t>[Backlash compensation] (BSQM)</t>
        </is>
      </c>
    </row>
    <row customFormat="1" r="1313" s="60">
      <c r="A1313" s="64" t="inlineStr">
        <is>
          <t>BQMT</t>
        </is>
      </c>
      <c r="B1313" s="65" t="inlineStr">
        <is>
          <t>Backlash time</t>
        </is>
      </c>
      <c r="C1313" s="65" t="inlineStr">
        <is>
          <t>16#41E8 = 16872</t>
        </is>
      </c>
      <c r="D1313" s="65" t="inlineStr">
        <is>
          <t>16#208A/49</t>
        </is>
      </c>
      <c r="E1313" s="65" t="inlineStr">
        <is>
          <t>16#B5/01/49 = 181/01/73</t>
        </is>
      </c>
      <c r="F1313" s="66" t="n"/>
      <c r="G1313" s="65" t="inlineStr">
        <is>
          <t>Configuration and settings</t>
        </is>
      </c>
      <c r="H1313" s="65" t="inlineStr">
        <is>
          <t>R/W</t>
        </is>
      </c>
      <c r="I1313" s="65" t="inlineStr">
        <is>
          <t>UINT (Unsigned16)</t>
        </is>
      </c>
      <c r="J1313" s="65" t="inlineStr">
        <is>
          <t>0.1 s</t>
        </is>
      </c>
      <c r="K1313" s="65" t="inlineStr">
        <is>
          <t>0.5 s</t>
        </is>
      </c>
      <c r="L1313" s="65" t="inlineStr">
        <is>
          <t>0.1 s ... 100.0 s</t>
        </is>
      </c>
      <c r="M1313" s="65" t="inlineStr">
        <is>
          <t>[BL Time] (BQMT)</t>
        </is>
      </c>
      <c r="N1313" s="69" t="inlineStr">
        <is>
          <t>[Backlash compensation] (BSQM)</t>
        </is>
      </c>
    </row>
    <row customFormat="1" r="1314" s="60">
      <c r="A1314" s="64" t="inlineStr">
        <is>
          <t>FDR0</t>
        </is>
      </c>
      <c r="B1314" s="65" t="inlineStr">
        <is>
          <t>FDR error status</t>
        </is>
      </c>
      <c r="C1314" s="65" t="inlineStr">
        <is>
          <t>16#FBB0 = 64432</t>
        </is>
      </c>
      <c r="D1314" s="66" t="n"/>
      <c r="E1314" s="66" t="n"/>
      <c r="F1314" s="67" t="inlineStr">
        <is>
          <t>EFDR</t>
        </is>
      </c>
      <c r="G1314" s="65" t="inlineStr">
        <is>
          <t>Configuration management</t>
        </is>
      </c>
      <c r="H1314" s="65" t="inlineStr">
        <is>
          <t>R</t>
        </is>
      </c>
      <c r="I1314" s="65" t="inlineStr">
        <is>
          <t>WORD (Enumeration)</t>
        </is>
      </c>
      <c r="J1314" s="65" t="inlineStr">
        <is>
          <t>-</t>
        </is>
      </c>
      <c r="K1314" s="66" t="n"/>
      <c r="L1314" s="66" t="n"/>
      <c r="M1314" s="65" t="inlineStr">
        <is>
          <t>[FDR Error Status] (FDR0)</t>
        </is>
      </c>
      <c r="N1314" s="69" t="inlineStr">
        <is>
          <t>[Fast Device Replacement] (FDR)</t>
        </is>
      </c>
    </row>
    <row customFormat="1" r="1315" s="60">
      <c r="A1315" s="64" t="inlineStr">
        <is>
          <t>FDS0</t>
        </is>
      </c>
      <c r="B1315" s="65" t="inlineStr">
        <is>
          <t>FDR operating state</t>
        </is>
      </c>
      <c r="C1315" s="65" t="inlineStr">
        <is>
          <t>16#FBB1 = 64433</t>
        </is>
      </c>
      <c r="D1315" s="66" t="n"/>
      <c r="E1315" s="66" t="n"/>
      <c r="F1315" s="67" t="inlineStr">
        <is>
          <t>SFDR</t>
        </is>
      </c>
      <c r="G1315" s="65" t="inlineStr">
        <is>
          <t>Configuration management</t>
        </is>
      </c>
      <c r="H1315" s="65" t="inlineStr">
        <is>
          <t>R</t>
        </is>
      </c>
      <c r="I1315" s="65" t="inlineStr">
        <is>
          <t>WORD (Enumeration)</t>
        </is>
      </c>
      <c r="J1315" s="65" t="inlineStr">
        <is>
          <t>-</t>
        </is>
      </c>
      <c r="K1315" s="66" t="n"/>
      <c r="L1315" s="66" t="n"/>
      <c r="M1315" s="65" t="inlineStr">
        <is>
          <t>[FDR Operating State] (FDS0)</t>
        </is>
      </c>
      <c r="N1315" s="69" t="inlineStr">
        <is>
          <t>[Fast Device Replacement] (FDR)</t>
        </is>
      </c>
    </row>
    <row customFormat="1" r="1316" s="60">
      <c r="A1316" s="64" t="inlineStr">
        <is>
          <t>FDA0</t>
        </is>
      </c>
      <c r="B1316" s="65" t="inlineStr">
        <is>
          <t>FDR action</t>
        </is>
      </c>
      <c r="C1316" s="65" t="inlineStr">
        <is>
          <t>16#FBB2 = 64434</t>
        </is>
      </c>
      <c r="D1316" s="66" t="n"/>
      <c r="E1316" s="66" t="n"/>
      <c r="F1316" s="67" t="inlineStr">
        <is>
          <t>FDRA</t>
        </is>
      </c>
      <c r="G1316" s="65" t="inlineStr">
        <is>
          <t>Configuration management</t>
        </is>
      </c>
      <c r="H1316" s="65" t="inlineStr">
        <is>
          <t>R/W</t>
        </is>
      </c>
      <c r="I1316" s="65" t="inlineStr">
        <is>
          <t>WORD (Enumeration)</t>
        </is>
      </c>
      <c r="J1316" s="65" t="inlineStr">
        <is>
          <t>-</t>
        </is>
      </c>
      <c r="K1316" s="65" t="inlineStr">
        <is>
          <t>[NOT ACTIVE] IDLE</t>
        </is>
      </c>
      <c r="L1316" s="66" t="n"/>
      <c r="M1316" s="65" t="inlineStr">
        <is>
          <t>[FDR Action] (FDA0)</t>
        </is>
      </c>
      <c r="N1316" s="69" t="inlineStr">
        <is>
          <t>[Fast Device Replacement] (FDR)</t>
        </is>
      </c>
    </row>
    <row customFormat="1" r="1317" s="60">
      <c r="A1317" s="64" t="inlineStr">
        <is>
          <t>FDV0</t>
        </is>
      </c>
      <c r="B1317" s="65" t="inlineStr">
        <is>
          <t>Enable FDR function</t>
        </is>
      </c>
      <c r="C1317" s="65" t="inlineStr">
        <is>
          <t>16#FBB3 = 64435</t>
        </is>
      </c>
      <c r="D1317" s="66" t="n"/>
      <c r="E1317" s="66" t="n"/>
      <c r="F1317" s="67" t="inlineStr">
        <is>
          <t>N_Y</t>
        </is>
      </c>
      <c r="G1317" s="65" t="inlineStr">
        <is>
          <t>Configuration management</t>
        </is>
      </c>
      <c r="H1317" s="65" t="inlineStr">
        <is>
          <t>R/WS</t>
        </is>
      </c>
      <c r="I1317" s="65" t="inlineStr">
        <is>
          <t>WORD (Enumeration)</t>
        </is>
      </c>
      <c r="J1317" s="65" t="inlineStr">
        <is>
          <t>-</t>
        </is>
      </c>
      <c r="K1317" s="65" t="inlineStr">
        <is>
          <t>[No] NO</t>
        </is>
      </c>
      <c r="L1317" s="66" t="n"/>
      <c r="M1317" s="65" t="inlineStr">
        <is>
          <t>[Enable FDR] (FDV0)</t>
        </is>
      </c>
      <c r="N1317" s="69" t="inlineStr">
        <is>
          <t>[Fast Device Replacement] (FDR)</t>
        </is>
      </c>
    </row>
    <row customFormat="1" r="1318" s="60">
      <c r="A1318" s="64" t="inlineStr">
        <is>
          <t>INF6</t>
        </is>
      </c>
      <c r="B1318" s="65" t="inlineStr">
        <is>
          <t>Module identification error (INF6)</t>
        </is>
      </c>
      <c r="C1318" s="65" t="inlineStr">
        <is>
          <t>16#1BE1 = 7137</t>
        </is>
      </c>
      <c r="D1318" s="65" t="inlineStr">
        <is>
          <t>16#2029/26</t>
        </is>
      </c>
      <c r="E1318" s="65" t="inlineStr">
        <is>
          <t>16#84/01/8A = 132/01/138</t>
        </is>
      </c>
      <c r="F1318" s="66" t="n"/>
      <c r="G1318" s="65" t="inlineStr">
        <is>
          <t>History parameters</t>
        </is>
      </c>
      <c r="H1318" s="65" t="inlineStr">
        <is>
          <t>R</t>
        </is>
      </c>
      <c r="I1318" s="65" t="inlineStr">
        <is>
          <t>UINT (Unsigned16)</t>
        </is>
      </c>
      <c r="J1318" s="65" t="inlineStr">
        <is>
          <t xml:space="preserve">1 </t>
        </is>
      </c>
      <c r="K1318" s="66" t="n"/>
      <c r="L1318" s="65" t="inlineStr">
        <is>
          <t xml:space="preserve">0  ... 65535 </t>
        </is>
      </c>
      <c r="M1318" s="65" t="inlineStr">
        <is>
          <t>[Identification Error (INF6)] (INF6)</t>
        </is>
      </c>
      <c r="N1318" s="69" t="inlineStr">
        <is>
          <t>[Diag. data] (DDT)</t>
        </is>
      </c>
    </row>
    <row customFormat="1" r="1319" s="60">
      <c r="A1319" s="64" t="inlineStr">
        <is>
          <t>INFJ</t>
        </is>
      </c>
      <c r="B1319" s="65" t="inlineStr">
        <is>
          <t>Internal Error 19 (Encoder)</t>
        </is>
      </c>
      <c r="C1319" s="65" t="inlineStr">
        <is>
          <t>16#1BE6 = 7142</t>
        </is>
      </c>
      <c r="D1319" s="65" t="inlineStr">
        <is>
          <t>16#2029/2B</t>
        </is>
      </c>
      <c r="E1319" s="65" t="inlineStr">
        <is>
          <t>16#84/01/8F = 132/01/143</t>
        </is>
      </c>
      <c r="F1319" s="66" t="n"/>
      <c r="G1319" s="65" t="inlineStr">
        <is>
          <t>History parameters</t>
        </is>
      </c>
      <c r="H1319" s="65" t="inlineStr">
        <is>
          <t>R</t>
        </is>
      </c>
      <c r="I1319" s="65" t="inlineStr">
        <is>
          <t>UINT (Unsigned16)</t>
        </is>
      </c>
      <c r="J1319" s="65" t="inlineStr">
        <is>
          <t xml:space="preserve">1 </t>
        </is>
      </c>
      <c r="K1319" s="66" t="n"/>
      <c r="L1319" s="65" t="inlineStr">
        <is>
          <t xml:space="preserve">0  ... 65535 </t>
        </is>
      </c>
      <c r="M1319" s="65" t="inlineStr">
        <is>
          <t>[Internal Error 19] (INFJ)</t>
        </is>
      </c>
      <c r="N1319" s="69" t="inlineStr">
        <is>
          <t>[Diag. data] (DDT)</t>
        </is>
      </c>
    </row>
    <row customFormat="1" r="1320" s="60">
      <c r="A1320" s="64" t="inlineStr">
        <is>
          <t>ENCE</t>
        </is>
      </c>
      <c r="B1320" s="65" t="inlineStr">
        <is>
          <t>Encoder feedback error number</t>
        </is>
      </c>
      <c r="C1320" s="65" t="inlineStr">
        <is>
          <t>16#1643 = 5699</t>
        </is>
      </c>
      <c r="D1320" s="65" t="inlineStr">
        <is>
          <t>16#201A/64</t>
        </is>
      </c>
      <c r="E1320" s="65" t="inlineStr">
        <is>
          <t>16#7D/01/64 = 125/01/100</t>
        </is>
      </c>
      <c r="F1320" s="66" t="n"/>
      <c r="G1320" s="65" t="inlineStr">
        <is>
          <t>History parameters</t>
        </is>
      </c>
      <c r="H1320" s="65" t="inlineStr">
        <is>
          <t>R</t>
        </is>
      </c>
      <c r="I1320" s="65" t="inlineStr">
        <is>
          <t>UINT (Unsigned16)</t>
        </is>
      </c>
      <c r="J1320" s="65" t="inlineStr">
        <is>
          <t xml:space="preserve">1 </t>
        </is>
      </c>
      <c r="K1320" s="66" t="n"/>
      <c r="L1320" s="65" t="inlineStr">
        <is>
          <t xml:space="preserve">0  ... 65535 </t>
        </is>
      </c>
      <c r="M1320" s="65" t="inlineStr">
        <is>
          <t>[Encoder Fdbck Error] (ENCE)</t>
        </is>
      </c>
      <c r="N1320" s="69" t="inlineStr">
        <is>
          <t>[Diag. data] (DDT)</t>
        </is>
      </c>
    </row>
    <row customFormat="1" r="1321" s="60">
      <c r="A1321" s="64" t="inlineStr">
        <is>
          <t>HS1</t>
        </is>
      </c>
      <c r="B1321" s="65" t="inlineStr">
        <is>
          <t>HMI status</t>
        </is>
      </c>
      <c r="C1321" s="65" t="inlineStr">
        <is>
          <t>16#1C99 = 7321</t>
        </is>
      </c>
      <c r="D1321" s="65" t="inlineStr">
        <is>
          <t>16#202B/16</t>
        </is>
      </c>
      <c r="E1321" s="65" t="inlineStr">
        <is>
          <t>16#85/01/7A = 133/01/122</t>
        </is>
      </c>
      <c r="F1321" s="67" t="inlineStr">
        <is>
          <t>HMIS</t>
        </is>
      </c>
      <c r="G1321" s="65" t="inlineStr">
        <is>
          <t>History parameters</t>
        </is>
      </c>
      <c r="H1321" s="65" t="inlineStr">
        <is>
          <t>R</t>
        </is>
      </c>
      <c r="I1321" s="65" t="inlineStr">
        <is>
          <t>WORD (Enumeration)</t>
        </is>
      </c>
      <c r="J1321" s="65" t="inlineStr">
        <is>
          <t>-</t>
        </is>
      </c>
      <c r="K1321" s="66" t="n"/>
      <c r="L1321" s="66" t="n"/>
      <c r="M1321" s="65" t="inlineStr">
        <is>
          <t>[Drive state] (HS1)</t>
        </is>
      </c>
      <c r="N1321" s="69" t="inlineStr">
        <is>
          <t>[None] (DP1)</t>
        </is>
      </c>
    </row>
    <row customFormat="1" r="1322" s="60">
      <c r="A1322" s="64" t="inlineStr">
        <is>
          <t>HS2</t>
        </is>
      </c>
      <c r="B1322" s="65" t="inlineStr">
        <is>
          <t>HMI status</t>
        </is>
      </c>
      <c r="C1322" s="65" t="inlineStr">
        <is>
          <t>16#1C9A = 7322</t>
        </is>
      </c>
      <c r="D1322" s="65" t="inlineStr">
        <is>
          <t>16#202B/17</t>
        </is>
      </c>
      <c r="E1322" s="65" t="inlineStr">
        <is>
          <t>16#85/01/7B = 133/01/123</t>
        </is>
      </c>
      <c r="F1322" s="67" t="inlineStr">
        <is>
          <t>HMIS</t>
        </is>
      </c>
      <c r="G1322" s="65" t="inlineStr">
        <is>
          <t>History parameters</t>
        </is>
      </c>
      <c r="H1322" s="65" t="inlineStr">
        <is>
          <t>R</t>
        </is>
      </c>
      <c r="I1322" s="65" t="inlineStr">
        <is>
          <t>WORD (Enumeration)</t>
        </is>
      </c>
      <c r="J1322" s="65" t="inlineStr">
        <is>
          <t>-</t>
        </is>
      </c>
      <c r="K1322" s="66" t="n"/>
      <c r="L1322" s="66" t="n"/>
      <c r="M1322" s="65" t="inlineStr">
        <is>
          <t>[Drive state] (HS2)</t>
        </is>
      </c>
      <c r="N1322" s="69" t="inlineStr">
        <is>
          <t>[None] (DP2)</t>
        </is>
      </c>
    </row>
    <row customFormat="1" r="1323" s="60">
      <c r="A1323" s="64" t="inlineStr">
        <is>
          <t>HS3</t>
        </is>
      </c>
      <c r="B1323" s="65" t="inlineStr">
        <is>
          <t>HMI status</t>
        </is>
      </c>
      <c r="C1323" s="65" t="inlineStr">
        <is>
          <t>16#1C9B = 7323</t>
        </is>
      </c>
      <c r="D1323" s="65" t="inlineStr">
        <is>
          <t>16#202B/18</t>
        </is>
      </c>
      <c r="E1323" s="65" t="inlineStr">
        <is>
          <t>16#85/01/7C = 133/01/124</t>
        </is>
      </c>
      <c r="F1323" s="67" t="inlineStr">
        <is>
          <t>HMIS</t>
        </is>
      </c>
      <c r="G1323" s="65" t="inlineStr">
        <is>
          <t>History parameters</t>
        </is>
      </c>
      <c r="H1323" s="65" t="inlineStr">
        <is>
          <t>R</t>
        </is>
      </c>
      <c r="I1323" s="65" t="inlineStr">
        <is>
          <t>WORD (Enumeration)</t>
        </is>
      </c>
      <c r="J1323" s="65" t="inlineStr">
        <is>
          <t>-</t>
        </is>
      </c>
      <c r="K1323" s="66" t="n"/>
      <c r="L1323" s="66" t="n"/>
      <c r="M1323" s="65" t="inlineStr">
        <is>
          <t>[Drive state] (HS3)</t>
        </is>
      </c>
      <c r="N1323" s="69" t="inlineStr">
        <is>
          <t>[None] (DP3)</t>
        </is>
      </c>
    </row>
    <row customFormat="1" r="1324" s="60">
      <c r="A1324" s="64" t="inlineStr">
        <is>
          <t>HS4</t>
        </is>
      </c>
      <c r="B1324" s="65" t="inlineStr">
        <is>
          <t>HMI status</t>
        </is>
      </c>
      <c r="C1324" s="65" t="inlineStr">
        <is>
          <t>16#1C9C = 7324</t>
        </is>
      </c>
      <c r="D1324" s="65" t="inlineStr">
        <is>
          <t>16#202B/19</t>
        </is>
      </c>
      <c r="E1324" s="65" t="inlineStr">
        <is>
          <t>16#85/01/7D = 133/01/125</t>
        </is>
      </c>
      <c r="F1324" s="67" t="inlineStr">
        <is>
          <t>HMIS</t>
        </is>
      </c>
      <c r="G1324" s="65" t="inlineStr">
        <is>
          <t>History parameters</t>
        </is>
      </c>
      <c r="H1324" s="65" t="inlineStr">
        <is>
          <t>R</t>
        </is>
      </c>
      <c r="I1324" s="65" t="inlineStr">
        <is>
          <t>WORD (Enumeration)</t>
        </is>
      </c>
      <c r="J1324" s="65" t="inlineStr">
        <is>
          <t>-</t>
        </is>
      </c>
      <c r="K1324" s="66" t="n"/>
      <c r="L1324" s="66" t="n"/>
      <c r="M1324" s="65" t="inlineStr">
        <is>
          <t>[Drive state] (HS4)</t>
        </is>
      </c>
      <c r="N1324" s="69" t="inlineStr">
        <is>
          <t>[None] (DP4)</t>
        </is>
      </c>
    </row>
    <row customFormat="1" r="1325" s="60">
      <c r="A1325" s="64" t="inlineStr">
        <is>
          <t>HS5</t>
        </is>
      </c>
      <c r="B1325" s="65" t="inlineStr">
        <is>
          <t>HMI status</t>
        </is>
      </c>
      <c r="C1325" s="65" t="inlineStr">
        <is>
          <t>16#1C9D = 7325</t>
        </is>
      </c>
      <c r="D1325" s="65" t="inlineStr">
        <is>
          <t>16#202B/1A</t>
        </is>
      </c>
      <c r="E1325" s="65" t="inlineStr">
        <is>
          <t>16#85/01/7E = 133/01/126</t>
        </is>
      </c>
      <c r="F1325" s="67" t="inlineStr">
        <is>
          <t>HMIS</t>
        </is>
      </c>
      <c r="G1325" s="65" t="inlineStr">
        <is>
          <t>History parameters</t>
        </is>
      </c>
      <c r="H1325" s="65" t="inlineStr">
        <is>
          <t>R</t>
        </is>
      </c>
      <c r="I1325" s="65" t="inlineStr">
        <is>
          <t>WORD (Enumeration)</t>
        </is>
      </c>
      <c r="J1325" s="65" t="inlineStr">
        <is>
          <t>-</t>
        </is>
      </c>
      <c r="K1325" s="66" t="n"/>
      <c r="L1325" s="66" t="n"/>
      <c r="M1325" s="65" t="inlineStr">
        <is>
          <t>[Drive state] (HS5)</t>
        </is>
      </c>
      <c r="N1325" s="69" t="inlineStr">
        <is>
          <t>[None] (DP5)</t>
        </is>
      </c>
    </row>
    <row customFormat="1" r="1326" s="60">
      <c r="A1326" s="64" t="inlineStr">
        <is>
          <t>HS6</t>
        </is>
      </c>
      <c r="B1326" s="65" t="inlineStr">
        <is>
          <t>HMI status</t>
        </is>
      </c>
      <c r="C1326" s="65" t="inlineStr">
        <is>
          <t>16#1C9E = 7326</t>
        </is>
      </c>
      <c r="D1326" s="65" t="inlineStr">
        <is>
          <t>16#202B/1B</t>
        </is>
      </c>
      <c r="E1326" s="65" t="inlineStr">
        <is>
          <t>16#85/01/7F = 133/01/127</t>
        </is>
      </c>
      <c r="F1326" s="67" t="inlineStr">
        <is>
          <t>HMIS</t>
        </is>
      </c>
      <c r="G1326" s="65" t="inlineStr">
        <is>
          <t>History parameters</t>
        </is>
      </c>
      <c r="H1326" s="65" t="inlineStr">
        <is>
          <t>R</t>
        </is>
      </c>
      <c r="I1326" s="65" t="inlineStr">
        <is>
          <t>WORD (Enumeration)</t>
        </is>
      </c>
      <c r="J1326" s="65" t="inlineStr">
        <is>
          <t>-</t>
        </is>
      </c>
      <c r="K1326" s="66" t="n"/>
      <c r="L1326" s="66" t="n"/>
      <c r="M1326" s="65" t="inlineStr">
        <is>
          <t>[Drive state] (HS6)</t>
        </is>
      </c>
      <c r="N1326" s="69" t="inlineStr">
        <is>
          <t>[None] (DP6)</t>
        </is>
      </c>
    </row>
    <row customFormat="1" r="1327" s="60">
      <c r="A1327" s="64" t="inlineStr">
        <is>
          <t>HS7</t>
        </is>
      </c>
      <c r="B1327" s="65" t="inlineStr">
        <is>
          <t>HMI status</t>
        </is>
      </c>
      <c r="C1327" s="65" t="inlineStr">
        <is>
          <t>16#1C9F = 7327</t>
        </is>
      </c>
      <c r="D1327" s="65" t="inlineStr">
        <is>
          <t>16#202B/1C</t>
        </is>
      </c>
      <c r="E1327" s="65" t="inlineStr">
        <is>
          <t>16#85/01/80 = 133/01/128</t>
        </is>
      </c>
      <c r="F1327" s="67" t="inlineStr">
        <is>
          <t>HMIS</t>
        </is>
      </c>
      <c r="G1327" s="65" t="inlineStr">
        <is>
          <t>History parameters</t>
        </is>
      </c>
      <c r="H1327" s="65" t="inlineStr">
        <is>
          <t>R</t>
        </is>
      </c>
      <c r="I1327" s="65" t="inlineStr">
        <is>
          <t>WORD (Enumeration)</t>
        </is>
      </c>
      <c r="J1327" s="65" t="inlineStr">
        <is>
          <t>-</t>
        </is>
      </c>
      <c r="K1327" s="66" t="n"/>
      <c r="L1327" s="66" t="n"/>
      <c r="M1327" s="65" t="inlineStr">
        <is>
          <t>[Drive state] (HS7)</t>
        </is>
      </c>
      <c r="N1327" s="69" t="inlineStr">
        <is>
          <t>[None] (DP7)</t>
        </is>
      </c>
    </row>
    <row customFormat="1" r="1328" s="60">
      <c r="A1328" s="64" t="inlineStr">
        <is>
          <t>HS8</t>
        </is>
      </c>
      <c r="B1328" s="65" t="inlineStr">
        <is>
          <t>HMI status</t>
        </is>
      </c>
      <c r="C1328" s="65" t="inlineStr">
        <is>
          <t>16#1CA0 = 7328</t>
        </is>
      </c>
      <c r="D1328" s="65" t="inlineStr">
        <is>
          <t>16#202B/1D</t>
        </is>
      </c>
      <c r="E1328" s="65" t="inlineStr">
        <is>
          <t>16#85/01/81 = 133/01/129</t>
        </is>
      </c>
      <c r="F1328" s="67" t="inlineStr">
        <is>
          <t>HMIS</t>
        </is>
      </c>
      <c r="G1328" s="65" t="inlineStr">
        <is>
          <t>History parameters</t>
        </is>
      </c>
      <c r="H1328" s="65" t="inlineStr">
        <is>
          <t>R</t>
        </is>
      </c>
      <c r="I1328" s="65" t="inlineStr">
        <is>
          <t>WORD (Enumeration)</t>
        </is>
      </c>
      <c r="J1328" s="65" t="inlineStr">
        <is>
          <t>-</t>
        </is>
      </c>
      <c r="K1328" s="66" t="n"/>
      <c r="L1328" s="66" t="n"/>
      <c r="M1328" s="65" t="inlineStr">
        <is>
          <t>[Drive state] (HS8)</t>
        </is>
      </c>
      <c r="N1328" s="69" t="inlineStr">
        <is>
          <t>[None] (DP8)</t>
        </is>
      </c>
    </row>
    <row customFormat="1" r="1329" s="60">
      <c r="A1329" s="64" t="inlineStr">
        <is>
          <t>MSS</t>
        </is>
      </c>
      <c r="B1329" s="65" t="inlineStr">
        <is>
          <t>M/S function status</t>
        </is>
      </c>
      <c r="C1329" s="65" t="inlineStr">
        <is>
          <t>16#41C8 = 16840</t>
        </is>
      </c>
      <c r="D1329" s="65" t="inlineStr">
        <is>
          <t>16#208A/29</t>
        </is>
      </c>
      <c r="E1329" s="65" t="inlineStr">
        <is>
          <t>16#B5/01/29 = 181/01/41</t>
        </is>
      </c>
      <c r="F1329" s="67" t="inlineStr">
        <is>
          <t>MSS</t>
        </is>
      </c>
      <c r="G1329" s="65" t="inlineStr">
        <is>
          <t>Status parameters</t>
        </is>
      </c>
      <c r="H1329" s="65" t="inlineStr">
        <is>
          <t>R</t>
        </is>
      </c>
      <c r="I1329" s="65" t="inlineStr">
        <is>
          <t>WORD (Enumeration)</t>
        </is>
      </c>
      <c r="J1329" s="65" t="inlineStr">
        <is>
          <t>-</t>
        </is>
      </c>
      <c r="K1329" s="66" t="n"/>
      <c r="L1329" s="66" t="n"/>
      <c r="M1329" s="65" t="inlineStr">
        <is>
          <t>[M/S Status] (MSS)</t>
        </is>
      </c>
      <c r="N1329" s="69" t="inlineStr">
        <is>
          <t>[M/S Local Display] (MSO)</t>
        </is>
      </c>
    </row>
    <row customFormat="1" r="1330" s="60">
      <c r="A1330" s="64" t="inlineStr">
        <is>
          <t>MSMS</t>
        </is>
      </c>
      <c r="B1330" s="65" t="inlineStr">
        <is>
          <t>M/S Master speed reference</t>
        </is>
      </c>
      <c r="C1330" s="65" t="inlineStr">
        <is>
          <t>16#41C9 = 16841</t>
        </is>
      </c>
      <c r="D1330" s="65" t="inlineStr">
        <is>
          <t>16#208A/2A</t>
        </is>
      </c>
      <c r="E1330" s="65" t="inlineStr">
        <is>
          <t>16#B5/01/2A = 181/01/42</t>
        </is>
      </c>
      <c r="F1330" s="66" t="n"/>
      <c r="G1330" s="65" t="inlineStr">
        <is>
          <t>Actual values parameters</t>
        </is>
      </c>
      <c r="H1330" s="65" t="inlineStr">
        <is>
          <t>R</t>
        </is>
      </c>
      <c r="I1330" s="65" t="inlineStr">
        <is>
          <t>INT (Signed16)</t>
        </is>
      </c>
      <c r="J1330" s="65" t="inlineStr">
        <is>
          <t>0.1 Hz</t>
        </is>
      </c>
      <c r="K1330" s="66" t="n"/>
      <c r="L1330" s="65" t="inlineStr">
        <is>
          <t>-300.0 Hz ... 300.0 Hz</t>
        </is>
      </c>
      <c r="M1330" s="65" t="inlineStr">
        <is>
          <t>[M/S Master Speed Ref] (MSMS)</t>
        </is>
      </c>
      <c r="N1330" s="69" t="inlineStr">
        <is>
          <t>[M/S Local Display] (MSO)</t>
        </is>
      </c>
    </row>
    <row customFormat="1" r="1331" s="60">
      <c r="A1331" s="64" t="inlineStr">
        <is>
          <t>MSMT</t>
        </is>
      </c>
      <c r="B1331" s="65" t="inlineStr">
        <is>
          <t>M/S Master torque reference</t>
        </is>
      </c>
      <c r="C1331" s="65" t="inlineStr">
        <is>
          <t>16#41CA = 16842</t>
        </is>
      </c>
      <c r="D1331" s="65" t="inlineStr">
        <is>
          <t>16#208A/2B</t>
        </is>
      </c>
      <c r="E1331" s="65" t="inlineStr">
        <is>
          <t>16#B5/01/2B = 181/01/43</t>
        </is>
      </c>
      <c r="F1331" s="66" t="n"/>
      <c r="G1331" s="65" t="inlineStr">
        <is>
          <t>Actual values parameters</t>
        </is>
      </c>
      <c r="H1331" s="65" t="inlineStr">
        <is>
          <t>R</t>
        </is>
      </c>
      <c r="I1331" s="65" t="inlineStr">
        <is>
          <t>INT (Signed16)</t>
        </is>
      </c>
      <c r="J1331" s="65" t="inlineStr">
        <is>
          <t>Refer to programming manual</t>
        </is>
      </c>
      <c r="K1331" s="66" t="n"/>
      <c r="L1331" s="65" t="inlineStr">
        <is>
          <t>-32767 ... 32767</t>
        </is>
      </c>
      <c r="M1331" s="66" t="n"/>
      <c r="N1331" s="68" t="n"/>
    </row>
    <row customFormat="1" r="1332" s="60">
      <c r="A1332" s="64" t="inlineStr">
        <is>
          <t>MSSR</t>
        </is>
      </c>
      <c r="B1332" s="65" t="inlineStr">
        <is>
          <t>M/S Local speed reference</t>
        </is>
      </c>
      <c r="C1332" s="65" t="inlineStr">
        <is>
          <t>16#41CB = 16843</t>
        </is>
      </c>
      <c r="D1332" s="65" t="inlineStr">
        <is>
          <t>16#208A/2C</t>
        </is>
      </c>
      <c r="E1332" s="65" t="inlineStr">
        <is>
          <t>16#B5/01/2C = 181/01/44</t>
        </is>
      </c>
      <c r="F1332" s="66" t="n"/>
      <c r="G1332" s="65" t="inlineStr">
        <is>
          <t>Actual values parameters</t>
        </is>
      </c>
      <c r="H1332" s="65" t="inlineStr">
        <is>
          <t>R</t>
        </is>
      </c>
      <c r="I1332" s="65" t="inlineStr">
        <is>
          <t>INT (Signed16)</t>
        </is>
      </c>
      <c r="J1332" s="65" t="inlineStr">
        <is>
          <t>0.1 Hz</t>
        </is>
      </c>
      <c r="K1332" s="66" t="n"/>
      <c r="L1332" s="65" t="inlineStr">
        <is>
          <t>-300.0 Hz ... 300.0 Hz</t>
        </is>
      </c>
      <c r="M1332" s="65" t="inlineStr">
        <is>
          <t>[M/S Local Speed Ref] (MSSR)</t>
        </is>
      </c>
      <c r="N1332" s="69" t="inlineStr">
        <is>
          <t>[M/S Local Display] (MSO)
[M/S System Display] (MSR)</t>
        </is>
      </c>
    </row>
    <row customFormat="1" r="1333" s="60">
      <c r="A1333" s="64" t="inlineStr">
        <is>
          <t>MSTR</t>
        </is>
      </c>
      <c r="B1333" s="65" t="inlineStr">
        <is>
          <t>M/S Local torque reference</t>
        </is>
      </c>
      <c r="C1333" s="65" t="inlineStr">
        <is>
          <t>16#41CC = 16844</t>
        </is>
      </c>
      <c r="D1333" s="65" t="inlineStr">
        <is>
          <t>16#208A/2D</t>
        </is>
      </c>
      <c r="E1333" s="65" t="inlineStr">
        <is>
          <t>16#B5/01/2D = 181/01/45</t>
        </is>
      </c>
      <c r="F1333" s="66" t="n"/>
      <c r="G1333" s="65" t="inlineStr">
        <is>
          <t>Actual values parameters</t>
        </is>
      </c>
      <c r="H1333" s="65" t="inlineStr">
        <is>
          <t>R</t>
        </is>
      </c>
      <c r="I1333" s="65" t="inlineStr">
        <is>
          <t>INT (Signed16)</t>
        </is>
      </c>
      <c r="J1333" s="65" t="inlineStr">
        <is>
          <t>Refer to programming manual</t>
        </is>
      </c>
      <c r="K1333" s="66" t="n"/>
      <c r="L1333" s="65" t="inlineStr">
        <is>
          <t>-32767 ... 32767</t>
        </is>
      </c>
      <c r="M1333" s="66" t="n"/>
      <c r="N1333" s="68" t="n"/>
    </row>
    <row customFormat="1" r="1334" s="60">
      <c r="A1334" s="64" t="inlineStr">
        <is>
          <t>OTQN</t>
        </is>
      </c>
      <c r="B1334" s="65" t="inlineStr">
        <is>
          <t>Motor Torque in Nm</t>
        </is>
      </c>
      <c r="C1334" s="65" t="inlineStr">
        <is>
          <t>16#0CC4 = 3268</t>
        </is>
      </c>
      <c r="D1334" s="65" t="inlineStr">
        <is>
          <t>16#2002/45</t>
        </is>
      </c>
      <c r="E1334" s="65" t="inlineStr">
        <is>
          <t>16#71/01/45 = 113/01/69</t>
        </is>
      </c>
      <c r="F1334" s="66" t="n"/>
      <c r="G1334" s="65" t="inlineStr">
        <is>
          <t>Actual values parameters</t>
        </is>
      </c>
      <c r="H1334" s="65" t="inlineStr">
        <is>
          <t>R</t>
        </is>
      </c>
      <c r="I1334" s="65" t="inlineStr">
        <is>
          <t>INT (Signed16)</t>
        </is>
      </c>
      <c r="J1334" s="65" t="inlineStr">
        <is>
          <t>Refer to programming manual</t>
        </is>
      </c>
      <c r="K1334" s="66" t="n"/>
      <c r="L1334" s="65" t="inlineStr">
        <is>
          <t>-32767 ... 32767</t>
        </is>
      </c>
      <c r="M1334" s="65" t="inlineStr">
        <is>
          <t>[Motor Torque (Nm)] (OTQN)</t>
        </is>
      </c>
      <c r="N1334" s="69" t="inlineStr">
        <is>
          <t>[M/S Local Display] (MSO)
[Motor parameters] (MMO)</t>
        </is>
      </c>
    </row>
    <row customFormat="1" r="1335" s="60">
      <c r="A1335" s="64" t="inlineStr">
        <is>
          <t>MSDN</t>
        </is>
      </c>
      <c r="B1335" s="65" t="inlineStr">
        <is>
          <t>M/S device selection</t>
        </is>
      </c>
      <c r="C1335" s="65" t="inlineStr">
        <is>
          <t>16#41CD = 16845</t>
        </is>
      </c>
      <c r="D1335" s="65" t="inlineStr">
        <is>
          <t>16#208A/2E</t>
        </is>
      </c>
      <c r="E1335" s="65" t="inlineStr">
        <is>
          <t>16#B5/01/2E = 181/01/46</t>
        </is>
      </c>
      <c r="F1335" s="67" t="inlineStr">
        <is>
          <t>MSID</t>
        </is>
      </c>
      <c r="G1335" s="65" t="inlineStr">
        <is>
          <t>Configuration and settings</t>
        </is>
      </c>
      <c r="H1335" s="65" t="inlineStr">
        <is>
          <t>R/W</t>
        </is>
      </c>
      <c r="I1335" s="65" t="inlineStr">
        <is>
          <t>WORD (Enumeration)</t>
        </is>
      </c>
      <c r="J1335" s="65" t="inlineStr">
        <is>
          <t>-</t>
        </is>
      </c>
      <c r="K1335" s="65" t="inlineStr">
        <is>
          <t>[Master] MSTER</t>
        </is>
      </c>
      <c r="L1335" s="66" t="n"/>
      <c r="M1335" s="65" t="inlineStr">
        <is>
          <t>[M/S Device Selection] (MSDN)</t>
        </is>
      </c>
      <c r="N1335" s="69" t="inlineStr">
        <is>
          <t>[M/S System Display] (MSR)</t>
        </is>
      </c>
    </row>
    <row customFormat="1" r="1336" s="60">
      <c r="A1336" s="64" t="inlineStr">
        <is>
          <t>MSDS</t>
        </is>
      </c>
      <c r="B1336" s="65" t="inlineStr">
        <is>
          <t>M/S device status</t>
        </is>
      </c>
      <c r="C1336" s="65" t="inlineStr">
        <is>
          <t>16#41CE = 16846</t>
        </is>
      </c>
      <c r="D1336" s="65" t="inlineStr">
        <is>
          <t>16#208A/2F</t>
        </is>
      </c>
      <c r="E1336" s="65" t="inlineStr">
        <is>
          <t>16#B5/01/2F = 181/01/47</t>
        </is>
      </c>
      <c r="F1336" s="67" t="inlineStr">
        <is>
          <t>MSS</t>
        </is>
      </c>
      <c r="G1336" s="65" t="inlineStr">
        <is>
          <t>Status parameters</t>
        </is>
      </c>
      <c r="H1336" s="65" t="inlineStr">
        <is>
          <t>R</t>
        </is>
      </c>
      <c r="I1336" s="65" t="inlineStr">
        <is>
          <t>WORD (Enumeration)</t>
        </is>
      </c>
      <c r="J1336" s="65" t="inlineStr">
        <is>
          <t>-</t>
        </is>
      </c>
      <c r="K1336" s="66" t="n"/>
      <c r="L1336" s="66" t="n"/>
      <c r="M1336" s="65" t="inlineStr">
        <is>
          <t>[M/S Device Status] (MSDS)</t>
        </is>
      </c>
      <c r="N1336" s="69" t="inlineStr">
        <is>
          <t>[M/S System Display] (MSR)</t>
        </is>
      </c>
    </row>
    <row customFormat="1" r="1337" s="60">
      <c r="A1337" s="64" t="inlineStr">
        <is>
          <t>MSXS</t>
        </is>
      </c>
      <c r="B1337" s="65" t="inlineStr">
        <is>
          <t>M/S device speed reference</t>
        </is>
      </c>
      <c r="C1337" s="65" t="inlineStr">
        <is>
          <t>16#41D0 = 16848</t>
        </is>
      </c>
      <c r="D1337" s="65" t="inlineStr">
        <is>
          <t>16#208A/31</t>
        </is>
      </c>
      <c r="E1337" s="65" t="inlineStr">
        <is>
          <t>16#B5/01/31 = 181/01/49</t>
        </is>
      </c>
      <c r="F1337" s="66" t="n"/>
      <c r="G1337" s="65" t="inlineStr">
        <is>
          <t>Actual values parameters</t>
        </is>
      </c>
      <c r="H1337" s="65" t="inlineStr">
        <is>
          <t>R</t>
        </is>
      </c>
      <c r="I1337" s="65" t="inlineStr">
        <is>
          <t>INT (Signed16)</t>
        </is>
      </c>
      <c r="J1337" s="65" t="inlineStr">
        <is>
          <t>0.1 Hz</t>
        </is>
      </c>
      <c r="K1337" s="66" t="n"/>
      <c r="L1337" s="65" t="inlineStr">
        <is>
          <t>-300.0 Hz ... 300.0 Hz</t>
        </is>
      </c>
      <c r="M1337" s="65" t="inlineStr">
        <is>
          <t>[M/S Device Speed Ref] (MSXS)</t>
        </is>
      </c>
      <c r="N1337" s="69" t="inlineStr">
        <is>
          <t>[M/S System Display] (MSR)</t>
        </is>
      </c>
    </row>
    <row customFormat="1" r="1338" s="60">
      <c r="A1338" s="64" t="inlineStr">
        <is>
          <t>MSXT</t>
        </is>
      </c>
      <c r="B1338" s="65" t="inlineStr">
        <is>
          <t>M/S device torque reference</t>
        </is>
      </c>
      <c r="C1338" s="65" t="inlineStr">
        <is>
          <t>16#41CF = 16847</t>
        </is>
      </c>
      <c r="D1338" s="65" t="inlineStr">
        <is>
          <t>16#208A/30</t>
        </is>
      </c>
      <c r="E1338" s="65" t="inlineStr">
        <is>
          <t>16#B5/01/30 = 181/01/48</t>
        </is>
      </c>
      <c r="F1338" s="66" t="n"/>
      <c r="G1338" s="65" t="inlineStr">
        <is>
          <t>Actual values parameters</t>
        </is>
      </c>
      <c r="H1338" s="65" t="inlineStr">
        <is>
          <t>R</t>
        </is>
      </c>
      <c r="I1338" s="65" t="inlineStr">
        <is>
          <t>INT (Signed16)</t>
        </is>
      </c>
      <c r="J1338" s="65" t="inlineStr">
        <is>
          <t>Refer to programming manual</t>
        </is>
      </c>
      <c r="K1338" s="66" t="n"/>
      <c r="L1338" s="65" t="inlineStr">
        <is>
          <t>-32767 ... 32767</t>
        </is>
      </c>
      <c r="M1338" s="66" t="n"/>
      <c r="N1338" s="68" t="n"/>
    </row>
    <row customFormat="1" r="1339" s="60">
      <c r="A1339" s="64" t="inlineStr">
        <is>
          <t>TQN</t>
        </is>
      </c>
      <c r="B1339" s="65" t="inlineStr">
        <is>
          <t>Computed nominal motor torque</t>
        </is>
      </c>
      <c r="C1339" s="65" t="inlineStr">
        <is>
          <t>16#25C5 = 9669</t>
        </is>
      </c>
      <c r="D1339" s="65" t="inlineStr">
        <is>
          <t>16#2042/46</t>
        </is>
      </c>
      <c r="E1339" s="65" t="inlineStr">
        <is>
          <t>16#91/01/46 = 145/01/70</t>
        </is>
      </c>
      <c r="F1339" s="66" t="n"/>
      <c r="G1339" s="65" t="inlineStr">
        <is>
          <t>Actual values parameters</t>
        </is>
      </c>
      <c r="H1339" s="65" t="inlineStr">
        <is>
          <t>R</t>
        </is>
      </c>
      <c r="I1339" s="65" t="inlineStr">
        <is>
          <t>UINT (Unsigned16)</t>
        </is>
      </c>
      <c r="J1339" s="65" t="inlineStr">
        <is>
          <t>Refer to programming manual</t>
        </is>
      </c>
      <c r="K1339" s="65" t="inlineStr">
        <is>
          <t>499</t>
        </is>
      </c>
      <c r="L1339" s="65" t="inlineStr">
        <is>
          <t>1 ... 65535</t>
        </is>
      </c>
      <c r="M1339" s="65" t="inlineStr">
        <is>
          <t>[Nom Motor torque] (TQN)</t>
        </is>
      </c>
      <c r="N1339" s="69" t="inlineStr">
        <is>
          <t>[Motor parameters] (MMO)</t>
        </is>
      </c>
    </row>
    <row customFormat="1" r="1340" s="60">
      <c r="A1340" s="64" t="inlineStr">
        <is>
          <t>LTR</t>
        </is>
      </c>
      <c r="B1340" s="65" t="inlineStr">
        <is>
          <t>Torque reference</t>
        </is>
      </c>
      <c r="C1340" s="65" t="inlineStr">
        <is>
          <t>16#2139 = 8505</t>
        </is>
      </c>
      <c r="D1340" s="65" t="inlineStr">
        <is>
          <t>16#2037/6</t>
        </is>
      </c>
      <c r="E1340" s="65" t="inlineStr">
        <is>
          <t>16#8B/01/6A = 139/01/106</t>
        </is>
      </c>
      <c r="F1340" s="66" t="n"/>
      <c r="G1340" s="65" t="inlineStr">
        <is>
          <t>Setpoint parameters</t>
        </is>
      </c>
      <c r="H1340" s="65" t="inlineStr">
        <is>
          <t>R/W</t>
        </is>
      </c>
      <c r="I1340" s="65" t="inlineStr">
        <is>
          <t>INT (Signed16)</t>
        </is>
      </c>
      <c r="J1340" s="65" t="inlineStr">
        <is>
          <t>0.1 %</t>
        </is>
      </c>
      <c r="K1340" s="65" t="inlineStr">
        <is>
          <t>0.0 %</t>
        </is>
      </c>
      <c r="L1340" s="65" t="inlineStr">
        <is>
          <t>-300.0 % ... 300.0 %</t>
        </is>
      </c>
      <c r="M1340" s="65" t="inlineStr">
        <is>
          <t>[Torque ref.] (LTR)</t>
        </is>
      </c>
      <c r="N1340" s="69" t="inlineStr">
        <is>
          <t>[Drive parameters] (MPI)</t>
        </is>
      </c>
    </row>
    <row customFormat="1" r="1341" s="60">
      <c r="A1341" s="64" t="inlineStr">
        <is>
          <t>TRR</t>
        </is>
      </c>
      <c r="B1341" s="65" t="inlineStr">
        <is>
          <t>Torque reference before ramp</t>
        </is>
      </c>
      <c r="C1341" s="65" t="inlineStr">
        <is>
          <t>16#240F = 9231</t>
        </is>
      </c>
      <c r="D1341" s="65" t="inlineStr">
        <is>
          <t>16#203E/20</t>
        </is>
      </c>
      <c r="E1341" s="65" t="inlineStr">
        <is>
          <t>16#8F/01/20 = 143/01/32</t>
        </is>
      </c>
      <c r="F1341" s="66" t="n"/>
      <c r="G1341" s="65" t="inlineStr">
        <is>
          <t>Actual values parameters</t>
        </is>
      </c>
      <c r="H1341" s="65" t="inlineStr">
        <is>
          <t>R</t>
        </is>
      </c>
      <c r="I1341" s="65" t="inlineStr">
        <is>
          <t>INT (Signed16)</t>
        </is>
      </c>
      <c r="J1341" s="65" t="inlineStr">
        <is>
          <t>0.1 %</t>
        </is>
      </c>
      <c r="K1341" s="66" t="n"/>
      <c r="L1341" s="65" t="inlineStr">
        <is>
          <t>-3276.7 % ... 3276.7 %</t>
        </is>
      </c>
      <c r="M1341" s="65" t="inlineStr">
        <is>
          <t>[Torque reference] (TRR)</t>
        </is>
      </c>
      <c r="N1341" s="69" t="inlineStr">
        <is>
          <t>[Drive parameters] (MPI)</t>
        </is>
      </c>
    </row>
    <row customFormat="1" r="1342" s="60">
      <c r="A1342" s="64" t="inlineStr">
        <is>
          <t>SFQ</t>
        </is>
      </c>
      <c r="B1342" s="65" t="inlineStr">
        <is>
          <t>Stator frequency</t>
        </is>
      </c>
      <c r="C1342" s="65" t="inlineStr">
        <is>
          <t>16#0CC3 = 3267</t>
        </is>
      </c>
      <c r="D1342" s="65" t="inlineStr">
        <is>
          <t>16#2002/44</t>
        </is>
      </c>
      <c r="E1342" s="65" t="inlineStr">
        <is>
          <t>16#71/01/44 = 113/01/68</t>
        </is>
      </c>
      <c r="F1342" s="66" t="n"/>
      <c r="G1342" s="65" t="inlineStr">
        <is>
          <t>Actual values parameters</t>
        </is>
      </c>
      <c r="H1342" s="65" t="inlineStr">
        <is>
          <t>R</t>
        </is>
      </c>
      <c r="I1342" s="65" t="inlineStr">
        <is>
          <t>INT (Signed16)</t>
        </is>
      </c>
      <c r="J1342" s="65" t="inlineStr">
        <is>
          <t>0.1 Hz</t>
        </is>
      </c>
      <c r="K1342" s="66" t="n"/>
      <c r="L1342" s="65" t="inlineStr">
        <is>
          <t>-3276.8 Hz ... 3276.7 Hz</t>
        </is>
      </c>
      <c r="M1342" s="65" t="inlineStr">
        <is>
          <t>[Stator Frequency] (SFQ)</t>
        </is>
      </c>
      <c r="N1342" s="69" t="inlineStr">
        <is>
          <t>[Drive parameters] (MPI)</t>
        </is>
      </c>
    </row>
    <row customFormat="1" r="1343" s="60">
      <c r="A1343" s="64" t="inlineStr">
        <is>
          <t>RFQ</t>
        </is>
      </c>
      <c r="B1343" s="65" t="inlineStr">
        <is>
          <t>Rotor frequency</t>
        </is>
      </c>
      <c r="C1343" s="65" t="inlineStr">
        <is>
          <t>16#0CC2 = 3266</t>
        </is>
      </c>
      <c r="D1343" s="65" t="inlineStr">
        <is>
          <t>16#2002/43</t>
        </is>
      </c>
      <c r="E1343" s="65" t="inlineStr">
        <is>
          <t>16#71/01/43 = 113/01/67</t>
        </is>
      </c>
      <c r="F1343" s="66" t="n"/>
      <c r="G1343" s="65" t="inlineStr">
        <is>
          <t>Actual values parameters</t>
        </is>
      </c>
      <c r="H1343" s="65" t="inlineStr">
        <is>
          <t>R</t>
        </is>
      </c>
      <c r="I1343" s="65" t="inlineStr">
        <is>
          <t>INT (Signed16)</t>
        </is>
      </c>
      <c r="J1343" s="65" t="inlineStr">
        <is>
          <t>0.1 Hz</t>
        </is>
      </c>
      <c r="K1343" s="66" t="n"/>
      <c r="L1343" s="65" t="inlineStr">
        <is>
          <t>-3276.8 Hz ... 3276.7 Hz</t>
        </is>
      </c>
      <c r="M1343" s="65" t="inlineStr">
        <is>
          <t>[Rotor Frequency] (RFQ)</t>
        </is>
      </c>
      <c r="N1343" s="69" t="inlineStr">
        <is>
          <t>[Drive parameters] (MPI)</t>
        </is>
      </c>
    </row>
    <row customFormat="1" r="1344" s="60">
      <c r="A1344" s="64" t="inlineStr">
        <is>
          <t>UL1</t>
        </is>
      </c>
      <c r="B1344" s="65" t="inlineStr">
        <is>
          <t>Mains voltage phase 1-2</t>
        </is>
      </c>
      <c r="C1344" s="65" t="inlineStr">
        <is>
          <t>16#35B3 = 13747</t>
        </is>
      </c>
      <c r="D1344" s="65" t="inlineStr">
        <is>
          <t>16#206B/30</t>
        </is>
      </c>
      <c r="E1344" s="65" t="inlineStr">
        <is>
          <t>16#A5/01/94 = 165/01/148</t>
        </is>
      </c>
      <c r="F1344" s="66" t="n"/>
      <c r="G1344" s="65" t="inlineStr">
        <is>
          <t>Measurement parameters</t>
        </is>
      </c>
      <c r="H1344" s="65" t="inlineStr">
        <is>
          <t>R</t>
        </is>
      </c>
      <c r="I1344" s="65" t="inlineStr">
        <is>
          <t>INT (Signed16)</t>
        </is>
      </c>
      <c r="J1344" s="65" t="inlineStr">
        <is>
          <t>Refer to programming manual</t>
        </is>
      </c>
      <c r="K1344" s="66" t="n"/>
      <c r="L1344" s="65" t="inlineStr">
        <is>
          <t>-32767 ... 32767</t>
        </is>
      </c>
      <c r="M1344" s="65" t="inlineStr">
        <is>
          <t>[Mains voltage phase 1-2] (UL1)</t>
        </is>
      </c>
      <c r="N1344" s="69" t="inlineStr">
        <is>
          <t>[Drive parameters] (MPI)</t>
        </is>
      </c>
    </row>
    <row customFormat="1" r="1345" s="60">
      <c r="A1345" s="64" t="inlineStr">
        <is>
          <t>UL2</t>
        </is>
      </c>
      <c r="B1345" s="65" t="inlineStr">
        <is>
          <t>Mains voltage phase 2-3</t>
        </is>
      </c>
      <c r="C1345" s="65" t="inlineStr">
        <is>
          <t>16#35B4 = 13748</t>
        </is>
      </c>
      <c r="D1345" s="65" t="inlineStr">
        <is>
          <t>16#206B/31</t>
        </is>
      </c>
      <c r="E1345" s="65" t="inlineStr">
        <is>
          <t>16#A5/01/95 = 165/01/149</t>
        </is>
      </c>
      <c r="F1345" s="66" t="n"/>
      <c r="G1345" s="65" t="inlineStr">
        <is>
          <t>Measurement parameters</t>
        </is>
      </c>
      <c r="H1345" s="65" t="inlineStr">
        <is>
          <t>R</t>
        </is>
      </c>
      <c r="I1345" s="65" t="inlineStr">
        <is>
          <t>INT (Signed16)</t>
        </is>
      </c>
      <c r="J1345" s="65" t="inlineStr">
        <is>
          <t>Refer to programming manual</t>
        </is>
      </c>
      <c r="K1345" s="66" t="n"/>
      <c r="L1345" s="65" t="inlineStr">
        <is>
          <t>-32767 ... 32767</t>
        </is>
      </c>
      <c r="M1345" s="65" t="inlineStr">
        <is>
          <t>[Mains voltage phase 2-3] (UL2)</t>
        </is>
      </c>
      <c r="N1345" s="69" t="inlineStr">
        <is>
          <t>[Drive parameters] (MPI)</t>
        </is>
      </c>
    </row>
    <row customFormat="1" r="1346" s="60">
      <c r="A1346" s="64" t="inlineStr">
        <is>
          <t>UL3</t>
        </is>
      </c>
      <c r="B1346" s="65" t="inlineStr">
        <is>
          <t>Mains voltage phase 3-1</t>
        </is>
      </c>
      <c r="C1346" s="65" t="inlineStr">
        <is>
          <t>16#35B5 = 13749</t>
        </is>
      </c>
      <c r="D1346" s="65" t="inlineStr">
        <is>
          <t>16#206B/32</t>
        </is>
      </c>
      <c r="E1346" s="65" t="inlineStr">
        <is>
          <t>16#A5/01/96 = 165/01/150</t>
        </is>
      </c>
      <c r="F1346" s="66" t="n"/>
      <c r="G1346" s="65" t="inlineStr">
        <is>
          <t>Measurement parameters</t>
        </is>
      </c>
      <c r="H1346" s="65" t="inlineStr">
        <is>
          <t>R</t>
        </is>
      </c>
      <c r="I1346" s="65" t="inlineStr">
        <is>
          <t>INT (Signed16)</t>
        </is>
      </c>
      <c r="J1346" s="65" t="inlineStr">
        <is>
          <t>Refer to programming manual</t>
        </is>
      </c>
      <c r="K1346" s="66" t="n"/>
      <c r="L1346" s="65" t="inlineStr">
        <is>
          <t>-32767 ... 32767</t>
        </is>
      </c>
      <c r="M1346" s="65" t="inlineStr">
        <is>
          <t>[Mains voltage phase 3-1] (UL3)</t>
        </is>
      </c>
      <c r="N1346" s="69" t="inlineStr">
        <is>
          <t>[Drive parameters] (MPI)</t>
        </is>
      </c>
    </row>
    <row customFormat="1" r="1347" s="60">
      <c r="A1347" s="64" t="inlineStr">
        <is>
          <t>THEV</t>
        </is>
      </c>
      <c r="B1347" s="65" t="inlineStr">
        <is>
          <t>Encoder thermal value</t>
        </is>
      </c>
      <c r="C1347" s="65" t="inlineStr">
        <is>
          <t>16#161F = 5663</t>
        </is>
      </c>
      <c r="D1347" s="65" t="inlineStr">
        <is>
          <t>16#201A/40</t>
        </is>
      </c>
      <c r="E1347" s="65" t="inlineStr">
        <is>
          <t>16#7D/01/40 = 125/01/64</t>
        </is>
      </c>
      <c r="F1347" s="66" t="n"/>
      <c r="G1347" s="65" t="inlineStr">
        <is>
          <t>Measurement parameters</t>
        </is>
      </c>
      <c r="H1347" s="65" t="inlineStr">
        <is>
          <t>R</t>
        </is>
      </c>
      <c r="I1347" s="65" t="inlineStr">
        <is>
          <t>INT (Signed16)</t>
        </is>
      </c>
      <c r="J1347" s="65" t="inlineStr">
        <is>
          <t>Refer to programming manual</t>
        </is>
      </c>
      <c r="K1347" s="66" t="n"/>
      <c r="L1347" s="65" t="inlineStr">
        <is>
          <t>-32767 ... 32767</t>
        </is>
      </c>
      <c r="M1347" s="65" t="inlineStr">
        <is>
          <t>[Enc Th Value] (THEV)</t>
        </is>
      </c>
      <c r="N1347" s="69" t="inlineStr">
        <is>
          <t>[Thermal Monitoring] (TPM)
[Thermal monitoring] (TPP)
[Thermal monitoring] (TPP)
[Thermal monitoring] (TPP)</t>
        </is>
      </c>
    </row>
    <row customFormat="1" r="1348" s="60">
      <c r="A1348" s="64" t="inlineStr">
        <is>
          <t>THER</t>
        </is>
      </c>
      <c r="B1348" s="65" t="inlineStr">
        <is>
          <t>Encoder thermal resistor value</t>
        </is>
      </c>
      <c r="C1348" s="65" t="inlineStr">
        <is>
          <t>16#161E = 5662</t>
        </is>
      </c>
      <c r="D1348" s="65" t="inlineStr">
        <is>
          <t>16#201A/3F</t>
        </is>
      </c>
      <c r="E1348" s="65" t="inlineStr">
        <is>
          <t>16#7D/01/3F = 125/01/63</t>
        </is>
      </c>
      <c r="F1348" s="66" t="n"/>
      <c r="G1348" s="65" t="inlineStr">
        <is>
          <t>Measurement parameters</t>
        </is>
      </c>
      <c r="H1348" s="65" t="inlineStr">
        <is>
          <t>R</t>
        </is>
      </c>
      <c r="I1348" s="65" t="inlineStr">
        <is>
          <t>INT (Signed16)</t>
        </is>
      </c>
      <c r="J1348" s="65" t="inlineStr">
        <is>
          <t>1 Ohm</t>
        </is>
      </c>
      <c r="K1348" s="66" t="n"/>
      <c r="L1348" s="65" t="inlineStr">
        <is>
          <t>-32767 Ohm ... 32767 Ohm</t>
        </is>
      </c>
      <c r="M1348" s="65" t="inlineStr">
        <is>
          <t>[Enc Resistor Value] (THER)</t>
        </is>
      </c>
      <c r="N1348" s="69" t="inlineStr">
        <is>
          <t>[Analog inputs image] (AIA)</t>
        </is>
      </c>
    </row>
    <row customFormat="1" r="1349" s="60">
      <c r="A1349" s="64" t="inlineStr">
        <is>
          <t>APPT</t>
        </is>
      </c>
      <c r="B1349" s="65" t="inlineStr">
        <is>
          <t>Application selection</t>
        </is>
      </c>
      <c r="C1349" s="65" t="inlineStr">
        <is>
          <t>16#3D53 = 15699</t>
        </is>
      </c>
      <c r="D1349" s="65" t="inlineStr">
        <is>
          <t>16#207E/64</t>
        </is>
      </c>
      <c r="E1349" s="65" t="inlineStr">
        <is>
          <t>16#AF/01/64 = 175/01/100</t>
        </is>
      </c>
      <c r="F1349" s="67" t="inlineStr">
        <is>
          <t>APPT</t>
        </is>
      </c>
      <c r="G1349" s="65" t="inlineStr">
        <is>
          <t>Configuration and settings</t>
        </is>
      </c>
      <c r="H1349" s="65" t="inlineStr">
        <is>
          <t>R/WS</t>
        </is>
      </c>
      <c r="I1349" s="65" t="inlineStr">
        <is>
          <t>WORD (Enumeration)</t>
        </is>
      </c>
      <c r="J1349" s="65" t="inlineStr">
        <is>
          <t>-</t>
        </is>
      </c>
      <c r="K1349" s="65" t="inlineStr">
        <is>
          <t>[All application functions available] ALL</t>
        </is>
      </c>
      <c r="L1349" s="66" t="n"/>
      <c r="M1349" s="65" t="inlineStr">
        <is>
          <t>[Application Selection] (APPT)</t>
        </is>
      </c>
      <c r="N1349" s="69" t="inlineStr">
        <is>
          <t>[Macro Configuration] (MCR)</t>
        </is>
      </c>
    </row>
    <row customFormat="1" r="1350" s="60">
      <c r="A1350" s="64" t="inlineStr">
        <is>
          <t>MPC</t>
        </is>
      </c>
      <c r="B1350" s="65" t="inlineStr">
        <is>
          <t>Motor parameter choice</t>
        </is>
      </c>
      <c r="C1350" s="65" t="inlineStr">
        <is>
          <t>16#258E = 9614</t>
        </is>
      </c>
      <c r="D1350" s="65" t="inlineStr">
        <is>
          <t>16#2042/F</t>
        </is>
      </c>
      <c r="E1350" s="65" t="inlineStr">
        <is>
          <t>16#91/01/0F = 145/01/15</t>
        </is>
      </c>
      <c r="F1350" s="67" t="inlineStr">
        <is>
          <t>MPC</t>
        </is>
      </c>
      <c r="G1350" s="65" t="inlineStr">
        <is>
          <t>Configuration and settings</t>
        </is>
      </c>
      <c r="H1350" s="65" t="inlineStr">
        <is>
          <t>R/WS</t>
        </is>
      </c>
      <c r="I1350" s="65" t="inlineStr">
        <is>
          <t>WORD (Enumeration)</t>
        </is>
      </c>
      <c r="J1350" s="65" t="inlineStr">
        <is>
          <t>-</t>
        </is>
      </c>
      <c r="K1350" s="65" t="inlineStr">
        <is>
          <t>[Nominal motor Power] NPR</t>
        </is>
      </c>
      <c r="L1350" s="66" t="n"/>
      <c r="M1350" s="65" t="inlineStr">
        <is>
          <t>[Motor param choice] (MPC)</t>
        </is>
      </c>
      <c r="N1350" s="69" t="inlineStr">
        <is>
          <t>[data] (MTD)</t>
        </is>
      </c>
    </row>
    <row customFormat="1" r="1351" s="60">
      <c r="A1351" s="64" t="inlineStr">
        <is>
          <t>CRFA</t>
        </is>
      </c>
      <c r="B1351" s="65" t="inlineStr">
        <is>
          <t>Internal currents filter time</t>
        </is>
      </c>
      <c r="C1351" s="65" t="inlineStr">
        <is>
          <t>16#239E = 9118</t>
        </is>
      </c>
      <c r="D1351" s="65" t="inlineStr">
        <is>
          <t>16#203D/13</t>
        </is>
      </c>
      <c r="E1351" s="65" t="inlineStr">
        <is>
          <t>16#8E/01/77 = 142/01/119</t>
        </is>
      </c>
      <c r="F1351" s="66" t="n"/>
      <c r="G1351" s="65" t="inlineStr">
        <is>
          <t>Configuration and settings</t>
        </is>
      </c>
      <c r="H1351" s="65" t="inlineStr">
        <is>
          <t>R</t>
        </is>
      </c>
      <c r="I1351" s="65" t="inlineStr">
        <is>
          <t>UINT (Unsigned16)</t>
        </is>
      </c>
      <c r="J1351" s="65" t="inlineStr">
        <is>
          <t>0.1 ms</t>
        </is>
      </c>
      <c r="K1351" s="66" t="n"/>
      <c r="L1351" s="65" t="inlineStr">
        <is>
          <t>0.0 ms ... 6553.5 ms</t>
        </is>
      </c>
      <c r="M1351" s="65" t="inlineStr">
        <is>
          <t>[Currents Filter] (CRFA)</t>
        </is>
      </c>
      <c r="N1351" s="69" t="inlineStr">
        <is>
          <t>[data] (MTD)</t>
        </is>
      </c>
    </row>
    <row customFormat="1" r="1352" s="60">
      <c r="A1352" s="64" t="inlineStr">
        <is>
          <t>RDAE</t>
        </is>
      </c>
      <c r="B1352" s="65" t="inlineStr">
        <is>
          <t>% error EMF sync</t>
        </is>
      </c>
      <c r="C1352" s="65" t="inlineStr">
        <is>
          <t>16#25CC = 9676</t>
        </is>
      </c>
      <c r="D1352" s="65" t="inlineStr">
        <is>
          <t>16#2042/4D</t>
        </is>
      </c>
      <c r="E1352" s="65" t="inlineStr">
        <is>
          <t>16#91/01/4D = 145/01/77</t>
        </is>
      </c>
      <c r="F1352" s="66" t="n"/>
      <c r="G1352" s="65" t="inlineStr">
        <is>
          <t>Actual values parameters</t>
        </is>
      </c>
      <c r="H1352" s="65" t="inlineStr">
        <is>
          <t>R</t>
        </is>
      </c>
      <c r="I1352" s="65" t="inlineStr">
        <is>
          <t>INT (Signed16)</t>
        </is>
      </c>
      <c r="J1352" s="65" t="inlineStr">
        <is>
          <t>0.1 %</t>
        </is>
      </c>
      <c r="K1352" s="66" t="n"/>
      <c r="L1352" s="65" t="inlineStr">
        <is>
          <t>0.0 % ... 6553.5 %</t>
        </is>
      </c>
      <c r="M1352" s="65" t="inlineStr">
        <is>
          <t>[% error EMF sync] (RDAE)</t>
        </is>
      </c>
      <c r="N1352" s="69" t="inlineStr">
        <is>
          <t>[data] (MTD)</t>
        </is>
      </c>
    </row>
    <row customFormat="1" r="1353" s="60">
      <c r="A1353" s="64" t="inlineStr">
        <is>
          <t>TUNU</t>
        </is>
      </c>
      <c r="B1353" s="65" t="inlineStr">
        <is>
          <t>Autotuning usage</t>
        </is>
      </c>
      <c r="C1353" s="65" t="inlineStr">
        <is>
          <t>16#2593 = 9619</t>
        </is>
      </c>
      <c r="D1353" s="65" t="inlineStr">
        <is>
          <t>16#2042/14</t>
        </is>
      </c>
      <c r="E1353" s="65" t="inlineStr">
        <is>
          <t>16#91/01/14 = 145/01/20</t>
        </is>
      </c>
      <c r="F1353" s="67" t="inlineStr">
        <is>
          <t>TUNU</t>
        </is>
      </c>
      <c r="G1353" s="65" t="inlineStr">
        <is>
          <t>Configuration and settings</t>
        </is>
      </c>
      <c r="H1353" s="65" t="inlineStr">
        <is>
          <t>R/WS</t>
        </is>
      </c>
      <c r="I1353" s="65" t="inlineStr">
        <is>
          <t>WORD (Enumeration)</t>
        </is>
      </c>
      <c r="J1353" s="65" t="inlineStr">
        <is>
          <t>-</t>
        </is>
      </c>
      <c r="K1353" s="65" t="inlineStr">
        <is>
          <t>[No] NO</t>
        </is>
      </c>
      <c r="L1353" s="66" t="n"/>
      <c r="M1353" s="65" t="inlineStr">
        <is>
          <t>[Autotuning Usage] (TUNU)</t>
        </is>
      </c>
      <c r="N1353" s="69" t="inlineStr">
        <is>
          <t>[Motor tune] (MTU)</t>
        </is>
      </c>
    </row>
    <row customFormat="1" r="1354" s="60">
      <c r="A1354" s="64" t="inlineStr">
        <is>
          <t>TCR</t>
        </is>
      </c>
      <c r="B1354" s="65" t="inlineStr">
        <is>
          <t xml:space="preserve">Level of current for autotuning </t>
        </is>
      </c>
      <c r="C1354" s="65" t="inlineStr">
        <is>
          <t>16#259B = 9627</t>
        </is>
      </c>
      <c r="D1354" s="65" t="inlineStr">
        <is>
          <t>16#2042/1C</t>
        </is>
      </c>
      <c r="E1354" s="65" t="inlineStr">
        <is>
          <t>16#91/01/1C = 145/01/28</t>
        </is>
      </c>
      <c r="F1354" s="66" t="n"/>
      <c r="G1354" s="65" t="inlineStr">
        <is>
          <t>Configuration and settings</t>
        </is>
      </c>
      <c r="H1354" s="65" t="inlineStr">
        <is>
          <t>R/WS</t>
        </is>
      </c>
      <c r="I1354" s="65" t="inlineStr">
        <is>
          <t>UINT (Unsigned16)</t>
        </is>
      </c>
      <c r="J1354" s="65" t="inlineStr">
        <is>
          <t>1 %</t>
        </is>
      </c>
      <c r="K1354" s="65" t="inlineStr">
        <is>
          <t>0 %</t>
        </is>
      </c>
      <c r="L1354" s="65" t="inlineStr">
        <is>
          <t>0 % ... 300 %</t>
        </is>
      </c>
      <c r="M1354" s="65" t="inlineStr">
        <is>
          <t>[Autotuning Lvl Of Current] (TCR)</t>
        </is>
      </c>
      <c r="N1354" s="69" t="inlineStr">
        <is>
          <t>[Motor tune] (MTU)</t>
        </is>
      </c>
    </row>
    <row customFormat="1" r="1355" s="60">
      <c r="A1355" s="64" t="inlineStr">
        <is>
          <t>RCL</t>
        </is>
      </c>
      <c r="B1355" s="65" t="inlineStr">
        <is>
          <t>Alignment Rotational Current Level</t>
        </is>
      </c>
      <c r="C1355" s="65" t="inlineStr">
        <is>
          <t>16#3668 = 13928</t>
        </is>
      </c>
      <c r="D1355" s="65" t="inlineStr">
        <is>
          <t>16#206D/1D</t>
        </is>
      </c>
      <c r="E1355" s="65" t="inlineStr">
        <is>
          <t>16#A6/01/81 = 166/01/129</t>
        </is>
      </c>
      <c r="F1355" s="66" t="n"/>
      <c r="G1355" s="65" t="inlineStr">
        <is>
          <t>Configuration and settings</t>
        </is>
      </c>
      <c r="H1355" s="65" t="inlineStr">
        <is>
          <t>R/WS</t>
        </is>
      </c>
      <c r="I1355" s="65" t="inlineStr">
        <is>
          <t>INT (Signed16)</t>
        </is>
      </c>
      <c r="J1355" s="65" t="inlineStr">
        <is>
          <t>1 %</t>
        </is>
      </c>
      <c r="K1355" s="65" t="inlineStr">
        <is>
          <t>75 %</t>
        </is>
      </c>
      <c r="L1355" s="65" t="inlineStr">
        <is>
          <t>10 % ... 300 %</t>
        </is>
      </c>
      <c r="M1355" s="65" t="inlineStr">
        <is>
          <t>[Rotational Current Level] (RCL)</t>
        </is>
      </c>
      <c r="N1355" s="69" t="inlineStr">
        <is>
          <t>[Motor tune] (MTU)</t>
        </is>
      </c>
    </row>
    <row customFormat="1" r="1356" s="60">
      <c r="A1356" s="64" t="inlineStr">
        <is>
          <t>RCIR</t>
        </is>
      </c>
      <c r="B1356" s="65" t="inlineStr">
        <is>
          <t>RCI alignment with transformer</t>
        </is>
      </c>
      <c r="C1356" s="65" t="inlineStr">
        <is>
          <t>16#366A = 13930</t>
        </is>
      </c>
      <c r="D1356" s="65" t="inlineStr">
        <is>
          <t>16#206D/1F</t>
        </is>
      </c>
      <c r="E1356" s="65" t="inlineStr">
        <is>
          <t>16#A6/01/83 = 166/01/131</t>
        </is>
      </c>
      <c r="F1356" s="67" t="inlineStr">
        <is>
          <t>N_Y</t>
        </is>
      </c>
      <c r="G1356" s="65" t="inlineStr">
        <is>
          <t>Configuration and settings</t>
        </is>
      </c>
      <c r="H1356" s="65" t="inlineStr">
        <is>
          <t>R/WS</t>
        </is>
      </c>
      <c r="I1356" s="65" t="inlineStr">
        <is>
          <t>WORD (Enumeration)</t>
        </is>
      </c>
      <c r="J1356" s="65" t="inlineStr">
        <is>
          <t>-</t>
        </is>
      </c>
      <c r="K1356" s="65" t="inlineStr">
        <is>
          <t>[No] NO</t>
        </is>
      </c>
      <c r="L1356" s="66" t="n"/>
      <c r="M1356" s="65" t="inlineStr">
        <is>
          <t>[RCI With Transformer] (RCIR)</t>
        </is>
      </c>
      <c r="N1356" s="69" t="inlineStr">
        <is>
          <t>[Motor tune] (MTU)</t>
        </is>
      </c>
    </row>
    <row customFormat="1" r="1357" s="60">
      <c r="A1357" s="64" t="inlineStr">
        <is>
          <t>RCSP</t>
        </is>
      </c>
      <c r="B1357" s="65" t="inlineStr">
        <is>
          <t>RCI maximum output frequency</t>
        </is>
      </c>
      <c r="C1357" s="65" t="inlineStr">
        <is>
          <t>16#366B = 13931</t>
        </is>
      </c>
      <c r="D1357" s="65" t="inlineStr">
        <is>
          <t>16#206D/20</t>
        </is>
      </c>
      <c r="E1357" s="65" t="inlineStr">
        <is>
          <t>16#A6/01/84 = 166/01/132</t>
        </is>
      </c>
      <c r="F1357" s="66" t="n"/>
      <c r="G1357" s="65" t="inlineStr">
        <is>
          <t>Configuration and settings</t>
        </is>
      </c>
      <c r="H1357" s="65" t="inlineStr">
        <is>
          <t>R/WS</t>
        </is>
      </c>
      <c r="I1357" s="65" t="inlineStr">
        <is>
          <t>INT (Signed16)</t>
        </is>
      </c>
      <c r="J1357" s="65" t="inlineStr">
        <is>
          <t>0.1 Hz</t>
        </is>
      </c>
      <c r="K1357" s="65" t="inlineStr">
        <is>
          <t>RCSP_AUTO</t>
        </is>
      </c>
      <c r="L1357" s="65" t="inlineStr">
        <is>
          <t>-0.1 Hz ... 300.0 Hz</t>
        </is>
      </c>
      <c r="M1357" s="65" t="inlineStr">
        <is>
          <t>[RCI Max Freq] (RCSP)</t>
        </is>
      </c>
      <c r="N1357" s="69" t="inlineStr">
        <is>
          <t>[Motor tune] (MTU)</t>
        </is>
      </c>
    </row>
    <row customFormat="1" r="1358" s="60">
      <c r="A1358" s="64" t="inlineStr">
        <is>
          <t>THET</t>
        </is>
      </c>
      <c r="B1358" s="65" t="inlineStr">
        <is>
          <t>Encoder thermal sensor type</t>
        </is>
      </c>
      <c r="C1358" s="65" t="inlineStr">
        <is>
          <t>16#161D = 5661</t>
        </is>
      </c>
      <c r="D1358" s="65" t="inlineStr">
        <is>
          <t>16#201A/3E</t>
        </is>
      </c>
      <c r="E1358" s="65" t="inlineStr">
        <is>
          <t>16#7D/01/3E = 125/01/62</t>
        </is>
      </c>
      <c r="F1358" s="67" t="inlineStr">
        <is>
          <t>THET</t>
        </is>
      </c>
      <c r="G1358" s="65" t="inlineStr">
        <is>
          <t>Configuration and settings</t>
        </is>
      </c>
      <c r="H1358" s="65" t="inlineStr">
        <is>
          <t>R/WS</t>
        </is>
      </c>
      <c r="I1358" s="65" t="inlineStr">
        <is>
          <t>WORD (Enumeration)</t>
        </is>
      </c>
      <c r="J1358" s="65" t="inlineStr">
        <is>
          <t>-</t>
        </is>
      </c>
      <c r="K1358" s="65" t="inlineStr">
        <is>
          <t>[None] NONE</t>
        </is>
      </c>
      <c r="L1358" s="66" t="n"/>
      <c r="M1358" s="65" t="inlineStr">
        <is>
          <t>[Enc Therm Sensor Type] (THET)</t>
        </is>
      </c>
      <c r="N1358" s="69" t="inlineStr">
        <is>
          <t>[Thermal monitoring] (TPP)
[Thermal monitoring] (TPP)
[Thermal monitoring] (TPP)</t>
        </is>
      </c>
    </row>
    <row customFormat="1" r="1359" s="60">
      <c r="A1359" s="64" t="inlineStr">
        <is>
          <t>THEB</t>
        </is>
      </c>
      <c r="B1359" s="65" t="inlineStr">
        <is>
          <t>Response to thermal error for encoder</t>
        </is>
      </c>
      <c r="C1359" s="65" t="inlineStr">
        <is>
          <t>16#1622 = 5666</t>
        </is>
      </c>
      <c r="D1359" s="65" t="inlineStr">
        <is>
          <t>16#201A/43</t>
        </is>
      </c>
      <c r="E1359" s="65" t="inlineStr">
        <is>
          <t>16#7D/01/43 = 125/01/67</t>
        </is>
      </c>
      <c r="F1359" s="67" t="inlineStr">
        <is>
          <t>ECFG</t>
        </is>
      </c>
      <c r="G1359" s="65" t="inlineStr">
        <is>
          <t>Configuration and settings</t>
        </is>
      </c>
      <c r="H1359" s="65" t="inlineStr">
        <is>
          <t>R/WS</t>
        </is>
      </c>
      <c r="I1359" s="65" t="inlineStr">
        <is>
          <t>WORD (Enumeration)</t>
        </is>
      </c>
      <c r="J1359" s="65" t="inlineStr">
        <is>
          <t>-</t>
        </is>
      </c>
      <c r="K1359" s="65" t="inlineStr">
        <is>
          <t>[Ramp stop] RMP</t>
        </is>
      </c>
      <c r="L1359" s="66" t="n"/>
      <c r="M1359" s="65" t="inlineStr">
        <is>
          <t>[Enc Th ErrorResp] (THEB)</t>
        </is>
      </c>
      <c r="N1359" s="69" t="inlineStr">
        <is>
          <t>[Thermal monitoring] (TPP)
[Thermal monitoring] (TPP)
[Thermal monitoring] (TPP)</t>
        </is>
      </c>
    </row>
    <row customFormat="1" r="1360" s="60">
      <c r="A1360" s="64" t="inlineStr">
        <is>
          <t>THEF</t>
        </is>
      </c>
      <c r="B1360" s="65" t="inlineStr">
        <is>
          <t>Thermal error level for encoder</t>
        </is>
      </c>
      <c r="C1360" s="65" t="inlineStr">
        <is>
          <t>16#1621 = 5665</t>
        </is>
      </c>
      <c r="D1360" s="65" t="inlineStr">
        <is>
          <t>16#201A/42</t>
        </is>
      </c>
      <c r="E1360" s="65" t="inlineStr">
        <is>
          <t>16#7D/01/42 = 125/01/66</t>
        </is>
      </c>
      <c r="F1360" s="66" t="n"/>
      <c r="G1360" s="65" t="inlineStr">
        <is>
          <t>Configuration and settings</t>
        </is>
      </c>
      <c r="H1360" s="65" t="inlineStr">
        <is>
          <t>R/W</t>
        </is>
      </c>
      <c r="I1360" s="65" t="inlineStr">
        <is>
          <t>INT (Signed16)</t>
        </is>
      </c>
      <c r="J1360" s="65" t="inlineStr">
        <is>
          <t>Refer to programming manual</t>
        </is>
      </c>
      <c r="K1360" s="65" t="inlineStr">
        <is>
          <t>Refer to programming manual</t>
        </is>
      </c>
      <c r="L1360" s="65" t="inlineStr">
        <is>
          <t>-32768 ... 32767</t>
        </is>
      </c>
      <c r="M1360" s="65" t="inlineStr">
        <is>
          <t>[Enc Th Error Level] (THEF)</t>
        </is>
      </c>
      <c r="N1360" s="69" t="inlineStr">
        <is>
          <t>[Thermal monitoring] (TPP)
[Thermal monitoring] (TPP)
[Thermal monitoring] (TPP)</t>
        </is>
      </c>
    </row>
    <row customFormat="1" r="1361" s="60">
      <c r="A1361" s="64" t="inlineStr">
        <is>
          <t>THEA</t>
        </is>
      </c>
      <c r="B1361" s="65" t="inlineStr">
        <is>
          <t>Thermal warning level for encoder</t>
        </is>
      </c>
      <c r="C1361" s="65" t="inlineStr">
        <is>
          <t>16#1620 = 5664</t>
        </is>
      </c>
      <c r="D1361" s="65" t="inlineStr">
        <is>
          <t>16#201A/41</t>
        </is>
      </c>
      <c r="E1361" s="65" t="inlineStr">
        <is>
          <t>16#7D/01/41 = 125/01/65</t>
        </is>
      </c>
      <c r="F1361" s="66" t="n"/>
      <c r="G1361" s="65" t="inlineStr">
        <is>
          <t>Configuration and settings</t>
        </is>
      </c>
      <c r="H1361" s="65" t="inlineStr">
        <is>
          <t>R/W</t>
        </is>
      </c>
      <c r="I1361" s="65" t="inlineStr">
        <is>
          <t>INT (Signed16)</t>
        </is>
      </c>
      <c r="J1361" s="65" t="inlineStr">
        <is>
          <t>Refer to programming manual</t>
        </is>
      </c>
      <c r="K1361" s="65" t="inlineStr">
        <is>
          <t>Refer to programming manual</t>
        </is>
      </c>
      <c r="L1361" s="65" t="inlineStr">
        <is>
          <t>-32768 ... 32767</t>
        </is>
      </c>
      <c r="M1361" s="65" t="inlineStr">
        <is>
          <t>[Enc Th Warn Level] (THEA)</t>
        </is>
      </c>
      <c r="N1361" s="69" t="inlineStr">
        <is>
          <t>[Thermal monitoring] (TPP)
[Thermal monitoring] (TPP)
[Thermal monitoring] (TPP)</t>
        </is>
      </c>
    </row>
    <row customFormat="1" r="1362" s="60">
      <c r="A1362" s="64" t="inlineStr">
        <is>
          <t>BOO</t>
        </is>
      </c>
      <c r="B1362" s="65" t="inlineStr">
        <is>
          <t>Boost</t>
        </is>
      </c>
      <c r="C1362" s="65" t="inlineStr">
        <is>
          <t>16#3658 = 13912</t>
        </is>
      </c>
      <c r="D1362" s="65" t="inlineStr">
        <is>
          <t>16#206D/D</t>
        </is>
      </c>
      <c r="E1362" s="65" t="inlineStr">
        <is>
          <t>16#A6/01/71 = 166/01/113</t>
        </is>
      </c>
      <c r="F1362" s="66" t="n"/>
      <c r="G1362" s="65" t="inlineStr">
        <is>
          <t>Configuration and settings</t>
        </is>
      </c>
      <c r="H1362" s="65" t="inlineStr">
        <is>
          <t>R/WS</t>
        </is>
      </c>
      <c r="I1362" s="65" t="inlineStr">
        <is>
          <t>INT (Signed16)</t>
        </is>
      </c>
      <c r="J1362" s="65" t="inlineStr">
        <is>
          <t>1 %</t>
        </is>
      </c>
      <c r="K1362" s="65" t="inlineStr">
        <is>
          <t>Refer to programming manual</t>
        </is>
      </c>
      <c r="L1362" s="65" t="inlineStr">
        <is>
          <t>-100 % ... 100 %</t>
        </is>
      </c>
      <c r="M1362" s="65" t="inlineStr">
        <is>
          <t>[Boost] (BOO)</t>
        </is>
      </c>
      <c r="N1362" s="69" t="inlineStr">
        <is>
          <t>[Motor control] (DRC)</t>
        </is>
      </c>
    </row>
    <row customFormat="1" r="1363" s="60">
      <c r="A1363" s="64" t="inlineStr">
        <is>
          <t>FAB</t>
        </is>
      </c>
      <c r="B1363" s="65" t="inlineStr">
        <is>
          <t>Frequency Boost</t>
        </is>
      </c>
      <c r="C1363" s="65" t="inlineStr">
        <is>
          <t>16#3657 = 13911</t>
        </is>
      </c>
      <c r="D1363" s="65" t="inlineStr">
        <is>
          <t>16#206D/C</t>
        </is>
      </c>
      <c r="E1363" s="65" t="inlineStr">
        <is>
          <t>16#A6/01/70 = 166/01/112</t>
        </is>
      </c>
      <c r="F1363" s="66" t="n"/>
      <c r="G1363" s="65" t="inlineStr">
        <is>
          <t>Configuration and settings</t>
        </is>
      </c>
      <c r="H1363" s="65" t="inlineStr">
        <is>
          <t>R/WS</t>
        </is>
      </c>
      <c r="I1363" s="65" t="inlineStr">
        <is>
          <t>UINT (Unsigned16)</t>
        </is>
      </c>
      <c r="J1363" s="65" t="inlineStr">
        <is>
          <t>0.1 Hz</t>
        </is>
      </c>
      <c r="K1363" s="65" t="inlineStr">
        <is>
          <t>Refer to programming manual</t>
        </is>
      </c>
      <c r="L1363" s="65" t="inlineStr">
        <is>
          <t>0.0 Hz ... 300.0 Hz</t>
        </is>
      </c>
      <c r="M1363" s="65" t="inlineStr">
        <is>
          <t>[Freq Boost] (FAB)</t>
        </is>
      </c>
      <c r="N1363" s="69" t="inlineStr">
        <is>
          <t>[Motor control] (DRC)</t>
        </is>
      </c>
    </row>
    <row customFormat="1" r="1364" s="60">
      <c r="A1364" s="64" t="inlineStr">
        <is>
          <t>TEFF</t>
        </is>
      </c>
      <c r="B1364" s="65" t="inlineStr">
        <is>
          <t>External feed forward assignment</t>
        </is>
      </c>
      <c r="C1364" s="65" t="inlineStr">
        <is>
          <t>16#23AA = 9130</t>
        </is>
      </c>
      <c r="D1364" s="65" t="inlineStr">
        <is>
          <t>16#203D/1F</t>
        </is>
      </c>
      <c r="E1364" s="65" t="inlineStr">
        <is>
          <t>16#8E/01/83 = 142/01/131</t>
        </is>
      </c>
      <c r="F1364" s="67" t="inlineStr">
        <is>
          <t>PSA</t>
        </is>
      </c>
      <c r="G1364" s="65" t="inlineStr">
        <is>
          <t>Configuration and settings</t>
        </is>
      </c>
      <c r="H1364" s="65" t="inlineStr">
        <is>
          <t>R/WS</t>
        </is>
      </c>
      <c r="I1364" s="65" t="inlineStr">
        <is>
          <t>WORD (Enumeration)</t>
        </is>
      </c>
      <c r="J1364" s="65" t="inlineStr">
        <is>
          <t>-</t>
        </is>
      </c>
      <c r="K1364" s="65" t="inlineStr">
        <is>
          <t>[Not configured] NO</t>
        </is>
      </c>
      <c r="L1364" s="66" t="n"/>
      <c r="M1364" s="65" t="inlineStr">
        <is>
          <t>[External FeedFwd Assign] (TEFF)</t>
        </is>
      </c>
      <c r="N1364" s="69" t="inlineStr">
        <is>
          <t>[Spd Loop Optimization] (MCL)</t>
        </is>
      </c>
    </row>
    <row customFormat="1" r="1365" s="60">
      <c r="A1365" s="64" t="inlineStr">
        <is>
          <t>FRI</t>
        </is>
      </c>
      <c r="B1365" s="65" t="inlineStr">
        <is>
          <t>Frequency of the HF injection signal</t>
        </is>
      </c>
      <c r="C1365" s="65" t="inlineStr">
        <is>
          <t>16#3CF1 = 15601</t>
        </is>
      </c>
      <c r="D1365" s="65" t="inlineStr">
        <is>
          <t>16#207E/2</t>
        </is>
      </c>
      <c r="E1365" s="65" t="inlineStr">
        <is>
          <t>16#AF/01/02 = 175/01/02</t>
        </is>
      </c>
      <c r="F1365" s="66" t="n"/>
      <c r="G1365" s="65" t="inlineStr">
        <is>
          <t>Configuration and settings</t>
        </is>
      </c>
      <c r="H1365" s="65" t="inlineStr">
        <is>
          <t>R/WS</t>
        </is>
      </c>
      <c r="I1365" s="65" t="inlineStr">
        <is>
          <t>UINT (Unsigned16)</t>
        </is>
      </c>
      <c r="J1365" s="65" t="inlineStr">
        <is>
          <t>1 Hz</t>
        </is>
      </c>
      <c r="K1365" s="65" t="inlineStr">
        <is>
          <t>500 Hz</t>
        </is>
      </c>
      <c r="L1365" s="65" t="inlineStr">
        <is>
          <t>250 Hz ... 1000 Hz</t>
        </is>
      </c>
      <c r="M1365" s="65" t="inlineStr">
        <is>
          <t>[HF injection freq.] (FRI)</t>
        </is>
      </c>
      <c r="N1365" s="69" t="inlineStr">
        <is>
          <t>[Motor control] (DRC)</t>
        </is>
      </c>
    </row>
    <row customFormat="1" r="1366" s="60">
      <c r="A1366" s="64" t="inlineStr">
        <is>
          <t>MSCM</t>
        </is>
      </c>
      <c r="B1366" s="65" t="inlineStr">
        <is>
          <t>M/S communication mode</t>
        </is>
      </c>
      <c r="C1366" s="65" t="inlineStr">
        <is>
          <t>16#41A0 = 16800</t>
        </is>
      </c>
      <c r="D1366" s="65" t="inlineStr">
        <is>
          <t>16#208A/1</t>
        </is>
      </c>
      <c r="E1366" s="65" t="inlineStr">
        <is>
          <t>16#B5/01/01 = 181/01/01</t>
        </is>
      </c>
      <c r="F1366" s="67" t="inlineStr">
        <is>
          <t>MSCM</t>
        </is>
      </c>
      <c r="G1366" s="65" t="inlineStr">
        <is>
          <t>Configuration and settings</t>
        </is>
      </c>
      <c r="H1366" s="65" t="inlineStr">
        <is>
          <t>R/WS</t>
        </is>
      </c>
      <c r="I1366" s="65" t="inlineStr">
        <is>
          <t>WORD (Enumeration)</t>
        </is>
      </c>
      <c r="J1366" s="65" t="inlineStr">
        <is>
          <t>-</t>
        </is>
      </c>
      <c r="K1366" s="65" t="inlineStr">
        <is>
          <t>[Inactive] NO</t>
        </is>
      </c>
      <c r="L1366" s="66" t="n"/>
      <c r="M1366" s="65" t="inlineStr">
        <is>
          <t>[M/S Comm Mode] (MSCM)</t>
        </is>
      </c>
      <c r="N1366" s="69" t="inlineStr">
        <is>
          <t>[M/S System Architecture] (MSA)</t>
        </is>
      </c>
    </row>
    <row customFormat="1" r="1367" s="60">
      <c r="A1367" s="64" t="inlineStr">
        <is>
          <t>MSID</t>
        </is>
      </c>
      <c r="B1367" s="65" t="inlineStr">
        <is>
          <t>Master or Slave ID selection</t>
        </is>
      </c>
      <c r="C1367" s="65" t="inlineStr">
        <is>
          <t>16#41A1 = 16801</t>
        </is>
      </c>
      <c r="D1367" s="65" t="inlineStr">
        <is>
          <t>16#208A/2</t>
        </is>
      </c>
      <c r="E1367" s="65" t="inlineStr">
        <is>
          <t>16#B5/01/02 = 181/01/02</t>
        </is>
      </c>
      <c r="F1367" s="67" t="inlineStr">
        <is>
          <t>MSID</t>
        </is>
      </c>
      <c r="G1367" s="65" t="inlineStr">
        <is>
          <t>Configuration and settings</t>
        </is>
      </c>
      <c r="H1367" s="65" t="inlineStr">
        <is>
          <t>R/WS</t>
        </is>
      </c>
      <c r="I1367" s="65" t="inlineStr">
        <is>
          <t>WORD (Enumeration)</t>
        </is>
      </c>
      <c r="J1367" s="65" t="inlineStr">
        <is>
          <t>-</t>
        </is>
      </c>
      <c r="K1367" s="65" t="inlineStr">
        <is>
          <t>[Master] MSTER</t>
        </is>
      </c>
      <c r="L1367" s="66" t="n"/>
      <c r="M1367" s="65" t="inlineStr">
        <is>
          <t>[M/S Device ID] (MSID)</t>
        </is>
      </c>
      <c r="N1367" s="69" t="inlineStr">
        <is>
          <t>[M/S System Architecture] (MSA)</t>
        </is>
      </c>
    </row>
    <row customFormat="1" r="1368" s="60">
      <c r="A1368" s="64" t="inlineStr">
        <is>
          <t>MSDT</t>
        </is>
      </c>
      <c r="B1368" s="65" t="inlineStr">
        <is>
          <t>Master or Slave selection</t>
        </is>
      </c>
      <c r="C1368" s="65" t="inlineStr">
        <is>
          <t>16#41A2 = 16802</t>
        </is>
      </c>
      <c r="D1368" s="65" t="inlineStr">
        <is>
          <t>16#208A/3</t>
        </is>
      </c>
      <c r="E1368" s="65" t="inlineStr">
        <is>
          <t>16#B5/01/03 = 181/01/03</t>
        </is>
      </c>
      <c r="F1368" s="67" t="inlineStr">
        <is>
          <t>MSDT</t>
        </is>
      </c>
      <c r="G1368" s="65" t="inlineStr">
        <is>
          <t>Configuration and settings</t>
        </is>
      </c>
      <c r="H1368" s="65" t="inlineStr">
        <is>
          <t>R/WS</t>
        </is>
      </c>
      <c r="I1368" s="65" t="inlineStr">
        <is>
          <t>WORD (Enumeration)</t>
        </is>
      </c>
      <c r="J1368" s="65" t="inlineStr">
        <is>
          <t>-</t>
        </is>
      </c>
      <c r="K1368" s="65" t="inlineStr">
        <is>
          <t>[Master] MSTER</t>
        </is>
      </c>
      <c r="L1368" s="66" t="n"/>
      <c r="M1368" s="65" t="inlineStr">
        <is>
          <t>[M/S Device Role] (MSDT)</t>
        </is>
      </c>
      <c r="N1368" s="69" t="inlineStr">
        <is>
          <t>[M/S System Architecture] (MSA)</t>
        </is>
      </c>
    </row>
    <row customFormat="1" r="1369" s="60">
      <c r="A1369" s="64" t="inlineStr">
        <is>
          <t>MSSN</t>
        </is>
      </c>
      <c r="B1369" s="65" t="inlineStr">
        <is>
          <t>M/S number of slaves</t>
        </is>
      </c>
      <c r="C1369" s="65" t="inlineStr">
        <is>
          <t>16#41A3 = 16803</t>
        </is>
      </c>
      <c r="D1369" s="65" t="inlineStr">
        <is>
          <t>16#208A/4</t>
        </is>
      </c>
      <c r="E1369" s="65" t="inlineStr">
        <is>
          <t>16#B5/01/04 = 181/01/04</t>
        </is>
      </c>
      <c r="F1369" s="66" t="n"/>
      <c r="G1369" s="65" t="inlineStr">
        <is>
          <t>Configuration and settings</t>
        </is>
      </c>
      <c r="H1369" s="65" t="inlineStr">
        <is>
          <t>R/W</t>
        </is>
      </c>
      <c r="I1369" s="65" t="inlineStr">
        <is>
          <t>UINT (Unsigned16)</t>
        </is>
      </c>
      <c r="J1369" s="65" t="inlineStr">
        <is>
          <t xml:space="preserve">1 </t>
        </is>
      </c>
      <c r="K1369" s="65" t="inlineStr">
        <is>
          <t xml:space="preserve">0 </t>
        </is>
      </c>
      <c r="L1369" s="65" t="inlineStr">
        <is>
          <t xml:space="preserve">0  ... 10 </t>
        </is>
      </c>
      <c r="M1369" s="65" t="inlineStr">
        <is>
          <t>[M/S Number of Slaves] (MSSN)</t>
        </is>
      </c>
      <c r="N1369" s="69" t="inlineStr">
        <is>
          <t>[M/S System Architecture] (MSA)</t>
        </is>
      </c>
    </row>
    <row customFormat="1" r="1370" s="60">
      <c r="A1370" s="64" t="inlineStr">
        <is>
          <t>MSSI</t>
        </is>
      </c>
      <c r="B1370" s="65" t="inlineStr">
        <is>
          <t>M/S Master speed reference input assignment</t>
        </is>
      </c>
      <c r="C1370" s="65" t="inlineStr">
        <is>
          <t>16#41A4 = 16804</t>
        </is>
      </c>
      <c r="D1370" s="65" t="inlineStr">
        <is>
          <t>16#208A/5</t>
        </is>
      </c>
      <c r="E1370" s="65" t="inlineStr">
        <is>
          <t>16#B5/01/05 = 181/01/05</t>
        </is>
      </c>
      <c r="F1370" s="67" t="inlineStr">
        <is>
          <t>PSA</t>
        </is>
      </c>
      <c r="G1370" s="65" t="inlineStr">
        <is>
          <t>Configuration and settings</t>
        </is>
      </c>
      <c r="H1370" s="65" t="inlineStr">
        <is>
          <t>R/WS</t>
        </is>
      </c>
      <c r="I1370" s="65" t="inlineStr">
        <is>
          <t>WORD (Enumeration)</t>
        </is>
      </c>
      <c r="J1370" s="65" t="inlineStr">
        <is>
          <t>-</t>
        </is>
      </c>
      <c r="K1370" s="65" t="inlineStr">
        <is>
          <t>[Not configured] NO</t>
        </is>
      </c>
      <c r="L1370" s="66" t="n"/>
      <c r="M1370" s="65" t="inlineStr">
        <is>
          <t>[M/S Speed Ref In Assign] (MSSI)</t>
        </is>
      </c>
      <c r="N1370" s="69" t="inlineStr">
        <is>
          <t>[M/S System Architecture] (MSA)</t>
        </is>
      </c>
    </row>
    <row customFormat="1" r="1371" s="60">
      <c r="A1371" s="64" t="inlineStr">
        <is>
          <t>MSTI</t>
        </is>
      </c>
      <c r="B1371" s="65" t="inlineStr">
        <is>
          <t>M/S Master torque reference input assignment</t>
        </is>
      </c>
      <c r="C1371" s="65" t="inlineStr">
        <is>
          <t>16#41A6 = 16806</t>
        </is>
      </c>
      <c r="D1371" s="65" t="inlineStr">
        <is>
          <t>16#208A/7</t>
        </is>
      </c>
      <c r="E1371" s="65" t="inlineStr">
        <is>
          <t>16#B5/01/07 = 181/01/07</t>
        </is>
      </c>
      <c r="F1371" s="67" t="inlineStr">
        <is>
          <t>PSA</t>
        </is>
      </c>
      <c r="G1371" s="65" t="inlineStr">
        <is>
          <t>Configuration and settings</t>
        </is>
      </c>
      <c r="H1371" s="65" t="inlineStr">
        <is>
          <t>R/WS</t>
        </is>
      </c>
      <c r="I1371" s="65" t="inlineStr">
        <is>
          <t>WORD (Enumeration)</t>
        </is>
      </c>
      <c r="J1371" s="65" t="inlineStr">
        <is>
          <t>-</t>
        </is>
      </c>
      <c r="K1371" s="65" t="inlineStr">
        <is>
          <t>[Not configured] NO</t>
        </is>
      </c>
      <c r="L1371" s="66" t="n"/>
      <c r="M1371" s="65" t="inlineStr">
        <is>
          <t>[M/S Trq Ref In Assign] (MSTI)</t>
        </is>
      </c>
      <c r="N1371" s="69" t="inlineStr">
        <is>
          <t>[M/S System Architecture] (MSA)</t>
        </is>
      </c>
    </row>
    <row customFormat="1" r="1372" s="60">
      <c r="A1372" s="64" t="inlineStr">
        <is>
          <t>MSSO</t>
        </is>
      </c>
      <c r="B1372" s="65" t="inlineStr">
        <is>
          <t>M/S speed reference output assignment</t>
        </is>
      </c>
      <c r="C1372" s="65" t="inlineStr">
        <is>
          <t>16#41A5 = 16805</t>
        </is>
      </c>
      <c r="D1372" s="65" t="inlineStr">
        <is>
          <t>16#208A/6</t>
        </is>
      </c>
      <c r="E1372" s="65" t="inlineStr">
        <is>
          <t>16#B5/01/06 = 181/01/06</t>
        </is>
      </c>
      <c r="F1372" s="67" t="inlineStr">
        <is>
          <t>CSA</t>
        </is>
      </c>
      <c r="G1372" s="65" t="inlineStr">
        <is>
          <t>Configuration and settings</t>
        </is>
      </c>
      <c r="H1372" s="65" t="inlineStr">
        <is>
          <t>R/WS</t>
        </is>
      </c>
      <c r="I1372" s="65" t="inlineStr">
        <is>
          <t>WORD (Enumeration)</t>
        </is>
      </c>
      <c r="J1372" s="65" t="inlineStr">
        <is>
          <t>-</t>
        </is>
      </c>
      <c r="K1372" s="66" t="n"/>
      <c r="L1372" s="66" t="n"/>
      <c r="M1372" s="65" t="inlineStr">
        <is>
          <t>[M/S Speed Ref Out Assign] (MSSO)</t>
        </is>
      </c>
      <c r="N1372" s="69" t="inlineStr">
        <is>
          <t>[M/S System Architecture] (MSA)</t>
        </is>
      </c>
    </row>
    <row customFormat="1" r="1373" s="60">
      <c r="A1373" s="64" t="inlineStr">
        <is>
          <t>MSTO</t>
        </is>
      </c>
      <c r="B1373" s="65" t="inlineStr">
        <is>
          <t>M/S torque reference output assignment</t>
        </is>
      </c>
      <c r="C1373" s="65" t="inlineStr">
        <is>
          <t>16#41A7 = 16807</t>
        </is>
      </c>
      <c r="D1373" s="65" t="inlineStr">
        <is>
          <t>16#208A/8</t>
        </is>
      </c>
      <c r="E1373" s="65" t="inlineStr">
        <is>
          <t>16#B5/01/08 = 181/01/08</t>
        </is>
      </c>
      <c r="F1373" s="67" t="inlineStr">
        <is>
          <t>CSA</t>
        </is>
      </c>
      <c r="G1373" s="65" t="inlineStr">
        <is>
          <t>Configuration and settings</t>
        </is>
      </c>
      <c r="H1373" s="65" t="inlineStr">
        <is>
          <t>R/WS</t>
        </is>
      </c>
      <c r="I1373" s="65" t="inlineStr">
        <is>
          <t>WORD (Enumeration)</t>
        </is>
      </c>
      <c r="J1373" s="65" t="inlineStr">
        <is>
          <t>-</t>
        </is>
      </c>
      <c r="K1373" s="66" t="n"/>
      <c r="L1373" s="66" t="n"/>
      <c r="M1373" s="65" t="inlineStr">
        <is>
          <t>[M/S Trq Ref Out Assign] (MSTO)</t>
        </is>
      </c>
      <c r="N1373" s="69" t="inlineStr">
        <is>
          <t>[M/S System Architecture] (MSA)</t>
        </is>
      </c>
    </row>
    <row customFormat="1" r="1374" s="60">
      <c r="A1374" s="64" t="inlineStr">
        <is>
          <t>MSDI</t>
        </is>
      </c>
      <c r="B1374" s="65" t="inlineStr">
        <is>
          <t>M/S local mode assignment</t>
        </is>
      </c>
      <c r="C1374" s="65" t="inlineStr">
        <is>
          <t>16#41A8 = 16808</t>
        </is>
      </c>
      <c r="D1374" s="65" t="inlineStr">
        <is>
          <t>16#208A/9</t>
        </is>
      </c>
      <c r="E1374" s="65" t="inlineStr">
        <is>
          <t>16#B5/01/09 = 181/01/09</t>
        </is>
      </c>
      <c r="F1374" s="67" t="inlineStr">
        <is>
          <t>PSLIN</t>
        </is>
      </c>
      <c r="G1374" s="65" t="inlineStr">
        <is>
          <t>Configuration and settings</t>
        </is>
      </c>
      <c r="H1374" s="65" t="inlineStr">
        <is>
          <t>R/WS</t>
        </is>
      </c>
      <c r="I1374" s="65" t="inlineStr">
        <is>
          <t>WORD (Enumeration)</t>
        </is>
      </c>
      <c r="J1374" s="65" t="inlineStr">
        <is>
          <t>-</t>
        </is>
      </c>
      <c r="K1374" s="65" t="inlineStr">
        <is>
          <t>[Not assigned] NO</t>
        </is>
      </c>
      <c r="L1374" s="66" t="n"/>
      <c r="M1374" s="65" t="inlineStr">
        <is>
          <t>[M/S Local Mode Assign] (MSDI)</t>
        </is>
      </c>
      <c r="N1374" s="69" t="inlineStr">
        <is>
          <t>[M/S System Architecture] (MSA)</t>
        </is>
      </c>
    </row>
    <row customFormat="1" r="1375" s="60">
      <c r="A1375" s="64" t="inlineStr">
        <is>
          <t>MLTO</t>
        </is>
      </c>
      <c r="B1375" s="65" t="inlineStr">
        <is>
          <t>MultiDrive Link communication timeout</t>
        </is>
      </c>
      <c r="C1375" s="65" t="inlineStr">
        <is>
          <t>16#17C5 = 6085</t>
        </is>
      </c>
      <c r="D1375" s="65" t="inlineStr">
        <is>
          <t>16#201E/56</t>
        </is>
      </c>
      <c r="E1375" s="65" t="inlineStr">
        <is>
          <t>16#7F/01/56 = 127/01/86</t>
        </is>
      </c>
      <c r="F1375" s="66" t="n"/>
      <c r="G1375" s="65" t="inlineStr">
        <is>
          <t>Configuration and settings</t>
        </is>
      </c>
      <c r="H1375" s="65" t="inlineStr">
        <is>
          <t>R/WS</t>
        </is>
      </c>
      <c r="I1375" s="65" t="inlineStr">
        <is>
          <t>UINT (Unsigned16)</t>
        </is>
      </c>
      <c r="J1375" s="65" t="inlineStr">
        <is>
          <t>0.01 s</t>
        </is>
      </c>
      <c r="K1375" s="65" t="inlineStr">
        <is>
          <t>0.05 s</t>
        </is>
      </c>
      <c r="L1375" s="65" t="inlineStr">
        <is>
          <t>0.01 s ... 10.00 s</t>
        </is>
      </c>
      <c r="M1375" s="65" t="inlineStr">
        <is>
          <t>[MDL Comm Timeout] (MLTO)</t>
        </is>
      </c>
      <c r="N1375" s="69" t="inlineStr">
        <is>
          <t>[M/S System Architecture] (MSA)</t>
        </is>
      </c>
    </row>
    <row customFormat="1" r="1376" s="60">
      <c r="A1376" s="64" t="inlineStr">
        <is>
          <t>MSCB</t>
        </is>
      </c>
      <c r="B1376" s="65" t="inlineStr">
        <is>
          <t>M/S Response to communication error</t>
        </is>
      </c>
      <c r="C1376" s="65" t="inlineStr">
        <is>
          <t>16#41A9 = 16809</t>
        </is>
      </c>
      <c r="D1376" s="65" t="inlineStr">
        <is>
          <t>16#208A/A</t>
        </is>
      </c>
      <c r="E1376" s="65" t="inlineStr">
        <is>
          <t>16#B5/01/0A = 181/01/10</t>
        </is>
      </c>
      <c r="F1376" s="67" t="inlineStr">
        <is>
          <t>ECFG</t>
        </is>
      </c>
      <c r="G1376" s="65" t="inlineStr">
        <is>
          <t>Configuration and settings</t>
        </is>
      </c>
      <c r="H1376" s="65" t="inlineStr">
        <is>
          <t>R/WS</t>
        </is>
      </c>
      <c r="I1376" s="65" t="inlineStr">
        <is>
          <t>WORD (Enumeration)</t>
        </is>
      </c>
      <c r="J1376" s="65" t="inlineStr">
        <is>
          <t>-</t>
        </is>
      </c>
      <c r="K1376" s="65" t="inlineStr">
        <is>
          <t>[Freewheel stop] YES</t>
        </is>
      </c>
      <c r="L1376" s="66" t="n"/>
      <c r="M1376" s="65" t="inlineStr">
        <is>
          <t>[M/S Comm ErrorResp] (MSCB)</t>
        </is>
      </c>
      <c r="N1376" s="69" t="inlineStr">
        <is>
          <t>[M/S System Architecture] (MSA)</t>
        </is>
      </c>
    </row>
    <row customFormat="1" r="1377" s="60">
      <c r="A1377" s="64" t="inlineStr">
        <is>
          <t>MSDB</t>
        </is>
      </c>
      <c r="B1377" s="65" t="inlineStr">
        <is>
          <t>M/S Response to device error</t>
        </is>
      </c>
      <c r="C1377" s="65" t="inlineStr">
        <is>
          <t>16#41AA = 16810</t>
        </is>
      </c>
      <c r="D1377" s="65" t="inlineStr">
        <is>
          <t>16#208A/B</t>
        </is>
      </c>
      <c r="E1377" s="65" t="inlineStr">
        <is>
          <t>16#B5/01/0B = 181/01/11</t>
        </is>
      </c>
      <c r="F1377" s="67" t="inlineStr">
        <is>
          <t>ECFG</t>
        </is>
      </c>
      <c r="G1377" s="65" t="inlineStr">
        <is>
          <t>Configuration and settings</t>
        </is>
      </c>
      <c r="H1377" s="65" t="inlineStr">
        <is>
          <t>R/WS</t>
        </is>
      </c>
      <c r="I1377" s="65" t="inlineStr">
        <is>
          <t>WORD (Enumeration)</t>
        </is>
      </c>
      <c r="J1377" s="65" t="inlineStr">
        <is>
          <t>-</t>
        </is>
      </c>
      <c r="K1377" s="65" t="inlineStr">
        <is>
          <t>[Freewheel stop] YES</t>
        </is>
      </c>
      <c r="L1377" s="66" t="n"/>
      <c r="M1377" s="65" t="inlineStr">
        <is>
          <t>[M/S Device ErrorResp] (MSDB)</t>
        </is>
      </c>
      <c r="N1377" s="69" t="inlineStr">
        <is>
          <t>[M/S System Architecture] (MSA)</t>
        </is>
      </c>
    </row>
    <row customFormat="1" r="1378" s="60">
      <c r="A1378" s="64" t="inlineStr">
        <is>
          <t>MSDD</t>
        </is>
      </c>
      <c r="B1378" s="65" t="inlineStr">
        <is>
          <t>M/S device error delay</t>
        </is>
      </c>
      <c r="C1378" s="65" t="inlineStr">
        <is>
          <t>16#41AB = 16811</t>
        </is>
      </c>
      <c r="D1378" s="65" t="inlineStr">
        <is>
          <t>16#208A/C</t>
        </is>
      </c>
      <c r="E1378" s="65" t="inlineStr">
        <is>
          <t>16#B5/01/0C = 181/01/12</t>
        </is>
      </c>
      <c r="F1378" s="66" t="n"/>
      <c r="G1378" s="65" t="inlineStr">
        <is>
          <t>Configuration and settings</t>
        </is>
      </c>
      <c r="H1378" s="65" t="inlineStr">
        <is>
          <t>R/WS</t>
        </is>
      </c>
      <c r="I1378" s="65" t="inlineStr">
        <is>
          <t>INT (Signed16)</t>
        </is>
      </c>
      <c r="J1378" s="65" t="inlineStr">
        <is>
          <t>1 s</t>
        </is>
      </c>
      <c r="K1378" s="65" t="inlineStr">
        <is>
          <t>-1 s</t>
        </is>
      </c>
      <c r="L1378" s="65" t="inlineStr">
        <is>
          <t>-1 s ... 60 s</t>
        </is>
      </c>
      <c r="M1378" s="65" t="inlineStr">
        <is>
          <t>[M/S Device Error Delay] (MSDD)</t>
        </is>
      </c>
      <c r="N1378" s="69" t="inlineStr">
        <is>
          <t>[M/S System Architecture] (MSA)</t>
        </is>
      </c>
    </row>
    <row customFormat="1" r="1379" s="60">
      <c r="A1379" s="64" t="inlineStr">
        <is>
          <t>MSMC</t>
        </is>
      </c>
      <c r="B1379" s="65" t="inlineStr">
        <is>
          <t>M/S mechanical coupling type</t>
        </is>
      </c>
      <c r="C1379" s="65" t="inlineStr">
        <is>
          <t>16#41B4 = 16820</t>
        </is>
      </c>
      <c r="D1379" s="65" t="inlineStr">
        <is>
          <t>16#208A/15</t>
        </is>
      </c>
      <c r="E1379" s="65" t="inlineStr">
        <is>
          <t>16#B5/01/15 = 181/01/21</t>
        </is>
      </c>
      <c r="F1379" s="67" t="inlineStr">
        <is>
          <t>MSMC</t>
        </is>
      </c>
      <c r="G1379" s="65" t="inlineStr">
        <is>
          <t>Configuration and settings</t>
        </is>
      </c>
      <c r="H1379" s="65" t="inlineStr">
        <is>
          <t>R/WS</t>
        </is>
      </c>
      <c r="I1379" s="65" t="inlineStr">
        <is>
          <t>WORD (Enumeration)</t>
        </is>
      </c>
      <c r="J1379" s="65" t="inlineStr">
        <is>
          <t>-</t>
        </is>
      </c>
      <c r="K1379" s="65" t="inlineStr">
        <is>
          <t>[Rigid coupling] RIGID</t>
        </is>
      </c>
      <c r="L1379" s="66" t="n"/>
      <c r="M1379" s="65" t="inlineStr">
        <is>
          <t>[M/S Coupling Type] (MSMC)</t>
        </is>
      </c>
      <c r="N1379" s="69" t="inlineStr">
        <is>
          <t>[M/S Control] (MST)</t>
        </is>
      </c>
    </row>
    <row customFormat="1" r="1380" s="60">
      <c r="A1380" s="64" t="inlineStr">
        <is>
          <t>MSCT</t>
        </is>
      </c>
      <c r="B1380" s="65" t="inlineStr">
        <is>
          <t>M/S control type</t>
        </is>
      </c>
      <c r="C1380" s="65" t="inlineStr">
        <is>
          <t>16#41B5 = 16821</t>
        </is>
      </c>
      <c r="D1380" s="65" t="inlineStr">
        <is>
          <t>16#208A/16</t>
        </is>
      </c>
      <c r="E1380" s="65" t="inlineStr">
        <is>
          <t>16#B5/01/16 = 181/01/22</t>
        </is>
      </c>
      <c r="F1380" s="67" t="inlineStr">
        <is>
          <t>MSCT</t>
        </is>
      </c>
      <c r="G1380" s="65" t="inlineStr">
        <is>
          <t>Configuration and settings</t>
        </is>
      </c>
      <c r="H1380" s="65" t="inlineStr">
        <is>
          <t>R/WS</t>
        </is>
      </c>
      <c r="I1380" s="65" t="inlineStr">
        <is>
          <t>WORD (Enumeration)</t>
        </is>
      </c>
      <c r="J1380" s="65" t="inlineStr">
        <is>
          <t>-</t>
        </is>
      </c>
      <c r="K1380" s="65" t="inlineStr">
        <is>
          <t>[Direct torque control  ] TRQD</t>
        </is>
      </c>
      <c r="L1380" s="66" t="n"/>
      <c r="M1380" s="65" t="inlineStr">
        <is>
          <t>[M/S Control Type] (MSCT)</t>
        </is>
      </c>
      <c r="N1380" s="69" t="inlineStr">
        <is>
          <t>[M/S Control] (MST)</t>
        </is>
      </c>
    </row>
    <row customFormat="1" r="1381" s="60">
      <c r="A1381" s="64" t="inlineStr">
        <is>
          <t>SSD</t>
        </is>
      </c>
      <c r="B1381" s="65" t="inlineStr">
        <is>
          <t>Speed reference direction</t>
        </is>
      </c>
      <c r="C1381" s="65" t="inlineStr">
        <is>
          <t>16#41D1 = 16849</t>
        </is>
      </c>
      <c r="D1381" s="65" t="inlineStr">
        <is>
          <t>16#208A/32</t>
        </is>
      </c>
      <c r="E1381" s="65" t="inlineStr">
        <is>
          <t>16#B5/01/32 = 181/01/50</t>
        </is>
      </c>
      <c r="F1381" s="67" t="inlineStr">
        <is>
          <t>PSLIN</t>
        </is>
      </c>
      <c r="G1381" s="65" t="inlineStr">
        <is>
          <t>Configuration and settings</t>
        </is>
      </c>
      <c r="H1381" s="65" t="inlineStr">
        <is>
          <t>R/WS</t>
        </is>
      </c>
      <c r="I1381" s="65" t="inlineStr">
        <is>
          <t>WORD (Enumeration)</t>
        </is>
      </c>
      <c r="J1381" s="65" t="inlineStr">
        <is>
          <t>-</t>
        </is>
      </c>
      <c r="K1381" s="65" t="inlineStr">
        <is>
          <t>[Not assigned] NO</t>
        </is>
      </c>
      <c r="L1381" s="66" t="n"/>
      <c r="M1381" s="65" t="inlineStr">
        <is>
          <t>[Speed Ref Direction] (SSD)</t>
        </is>
      </c>
      <c r="N1381" s="69" t="inlineStr">
        <is>
          <t>[M/S Torque Control] (MSQ)</t>
        </is>
      </c>
    </row>
    <row customFormat="1" r="1382" s="60">
      <c r="A1382" s="64" t="inlineStr">
        <is>
          <t>TQOP</t>
        </is>
      </c>
      <c r="B1382" s="65" t="inlineStr">
        <is>
          <t>Torque reference offset</t>
        </is>
      </c>
      <c r="C1382" s="65" t="inlineStr">
        <is>
          <t>16#2412 = 9234</t>
        </is>
      </c>
      <c r="D1382" s="65" t="inlineStr">
        <is>
          <t>16#203E/23</t>
        </is>
      </c>
      <c r="E1382" s="65" t="inlineStr">
        <is>
          <t>16#8F/01/23 = 143/01/35</t>
        </is>
      </c>
      <c r="F1382" s="66" t="n"/>
      <c r="G1382" s="65" t="inlineStr">
        <is>
          <t>Configuration and settings</t>
        </is>
      </c>
      <c r="H1382" s="65" t="inlineStr">
        <is>
          <t>R/W</t>
        </is>
      </c>
      <c r="I1382" s="65" t="inlineStr">
        <is>
          <t>INT (Signed16)</t>
        </is>
      </c>
      <c r="J1382" s="65" t="inlineStr">
        <is>
          <t>0.1 %</t>
        </is>
      </c>
      <c r="K1382" s="65" t="inlineStr">
        <is>
          <t>0.0 %</t>
        </is>
      </c>
      <c r="L1382" s="65" t="inlineStr">
        <is>
          <t>-1000.0 % ... 1000.0 %</t>
        </is>
      </c>
      <c r="M1382" s="65" t="inlineStr">
        <is>
          <t>[Torque Ref Offset] (TQOP)</t>
        </is>
      </c>
      <c r="N1382" s="69" t="inlineStr">
        <is>
          <t>[Torque control] (TOR)
[M/S Torque Control] (MSQ)</t>
        </is>
      </c>
    </row>
    <row customFormat="1" r="1383" s="60">
      <c r="A1383" s="64" t="inlineStr">
        <is>
          <t>TRF</t>
        </is>
      </c>
      <c r="B1383" s="65" t="inlineStr">
        <is>
          <t>Torque filter activation</t>
        </is>
      </c>
      <c r="C1383" s="65" t="inlineStr">
        <is>
          <t>16#2414 = 9236</t>
        </is>
      </c>
      <c r="D1383" s="65" t="inlineStr">
        <is>
          <t>16#203E/25</t>
        </is>
      </c>
      <c r="E1383" s="65" t="inlineStr">
        <is>
          <t>16#8F/01/25 = 143/01/37</t>
        </is>
      </c>
      <c r="F1383" s="67" t="inlineStr">
        <is>
          <t>N_Y</t>
        </is>
      </c>
      <c r="G1383" s="65" t="inlineStr">
        <is>
          <t>Configuration and settings</t>
        </is>
      </c>
      <c r="H1383" s="65" t="inlineStr">
        <is>
          <t>R/WS</t>
        </is>
      </c>
      <c r="I1383" s="65" t="inlineStr">
        <is>
          <t>WORD (Enumeration)</t>
        </is>
      </c>
      <c r="J1383" s="65" t="inlineStr">
        <is>
          <t>-</t>
        </is>
      </c>
      <c r="K1383" s="65" t="inlineStr">
        <is>
          <t>[No] NO</t>
        </is>
      </c>
      <c r="L1383" s="66" t="n"/>
      <c r="M1383" s="65" t="inlineStr">
        <is>
          <t>[Torque Filter] (TRF)</t>
        </is>
      </c>
      <c r="N1383" s="69" t="inlineStr">
        <is>
          <t>[Torque control] (TOR)
[M/S Control] (MST)</t>
        </is>
      </c>
    </row>
    <row customFormat="1" r="1384" s="60">
      <c r="A1384" s="64" t="inlineStr">
        <is>
          <t>TRW</t>
        </is>
      </c>
      <c r="B1384" s="65" t="inlineStr">
        <is>
          <t>Torque filter bandwidth</t>
        </is>
      </c>
      <c r="C1384" s="65" t="inlineStr">
        <is>
          <t>16#2415 = 9237</t>
        </is>
      </c>
      <c r="D1384" s="65" t="inlineStr">
        <is>
          <t>16#203E/26</t>
        </is>
      </c>
      <c r="E1384" s="65" t="inlineStr">
        <is>
          <t>16#8F/01/26 = 143/01/38</t>
        </is>
      </c>
      <c r="F1384" s="66" t="n"/>
      <c r="G1384" s="65" t="inlineStr">
        <is>
          <t>Configuration and settings</t>
        </is>
      </c>
      <c r="H1384" s="65" t="inlineStr">
        <is>
          <t>R/W</t>
        </is>
      </c>
      <c r="I1384" s="65" t="inlineStr">
        <is>
          <t>UINT (Unsigned16)</t>
        </is>
      </c>
      <c r="J1384" s="65" t="inlineStr">
        <is>
          <t>1 Hz</t>
        </is>
      </c>
      <c r="K1384" s="65" t="inlineStr">
        <is>
          <t>20 Hz</t>
        </is>
      </c>
      <c r="L1384" s="65" t="inlineStr">
        <is>
          <t>1 Hz ... 1000 Hz</t>
        </is>
      </c>
      <c r="M1384" s="65" t="inlineStr">
        <is>
          <t>[Torque Filter Bandwidth] (TRW)</t>
        </is>
      </c>
      <c r="N1384" s="69" t="inlineStr">
        <is>
          <t>[Torque control] (TOR)
[M/S Control] (MST)</t>
        </is>
      </c>
    </row>
    <row customFormat="1" r="1385" s="60">
      <c r="A1385" s="64" t="inlineStr">
        <is>
          <t>MSFE</t>
        </is>
      </c>
      <c r="B1385" s="65" t="inlineStr">
        <is>
          <t>M/S advanced filter activation</t>
        </is>
      </c>
      <c r="C1385" s="65" t="inlineStr">
        <is>
          <t>16#41BE = 16830</t>
        </is>
      </c>
      <c r="D1385" s="65" t="inlineStr">
        <is>
          <t>16#208A/1F</t>
        </is>
      </c>
      <c r="E1385" s="65" t="inlineStr">
        <is>
          <t>16#B5/01/1F = 181/01/31</t>
        </is>
      </c>
      <c r="F1385" s="67" t="inlineStr">
        <is>
          <t>N_Y</t>
        </is>
      </c>
      <c r="G1385" s="65" t="inlineStr">
        <is>
          <t>Configuration and settings</t>
        </is>
      </c>
      <c r="H1385" s="65" t="inlineStr">
        <is>
          <t>R/WS</t>
        </is>
      </c>
      <c r="I1385" s="65" t="inlineStr">
        <is>
          <t>WORD (Enumeration)</t>
        </is>
      </c>
      <c r="J1385" s="65" t="inlineStr">
        <is>
          <t>-</t>
        </is>
      </c>
      <c r="K1385" s="65" t="inlineStr">
        <is>
          <t>[No] NO</t>
        </is>
      </c>
      <c r="L1385" s="66" t="n"/>
      <c r="M1385" s="65" t="inlineStr">
        <is>
          <t>[M/S Advanced Filter] (MSFE)</t>
        </is>
      </c>
      <c r="N1385" s="69" t="inlineStr">
        <is>
          <t>[M/S Filters] (MSF)</t>
        </is>
      </c>
    </row>
    <row customFormat="1" r="1386" s="60">
      <c r="A1386" s="64" t="inlineStr">
        <is>
          <t>MSFF</t>
        </is>
      </c>
      <c r="B1386" s="65" t="inlineStr">
        <is>
          <t>M/S advanced filter frequency</t>
        </is>
      </c>
      <c r="C1386" s="65" t="inlineStr">
        <is>
          <t>16#41BF = 16831</t>
        </is>
      </c>
      <c r="D1386" s="65" t="inlineStr">
        <is>
          <t>16#208A/20</t>
        </is>
      </c>
      <c r="E1386" s="65" t="inlineStr">
        <is>
          <t>16#B5/01/20 = 181/01/32</t>
        </is>
      </c>
      <c r="F1386" s="66" t="n"/>
      <c r="G1386" s="65" t="inlineStr">
        <is>
          <t>Configuration and settings</t>
        </is>
      </c>
      <c r="H1386" s="65" t="inlineStr">
        <is>
          <t>R/WS</t>
        </is>
      </c>
      <c r="I1386" s="65" t="inlineStr">
        <is>
          <t>UINT (Unsigned16)</t>
        </is>
      </c>
      <c r="J1386" s="65" t="inlineStr">
        <is>
          <t>0.1 Hz</t>
        </is>
      </c>
      <c r="K1386" s="65" t="inlineStr">
        <is>
          <t>15.0 Hz</t>
        </is>
      </c>
      <c r="L1386" s="65" t="inlineStr">
        <is>
          <t>10.0 Hz ... 150.0 Hz</t>
        </is>
      </c>
      <c r="M1386" s="65" t="inlineStr">
        <is>
          <t>[M/S Advanced Filter Freq] (MSFF)</t>
        </is>
      </c>
      <c r="N1386" s="69" t="inlineStr">
        <is>
          <t>[M/S Filters] (MSF)</t>
        </is>
      </c>
    </row>
    <row customFormat="1" r="1387" s="60">
      <c r="A1387" s="64" t="inlineStr">
        <is>
          <t>MSFB</t>
        </is>
      </c>
      <c r="B1387" s="65" t="inlineStr">
        <is>
          <t>M/S advanced filter bandwidth</t>
        </is>
      </c>
      <c r="C1387" s="65" t="inlineStr">
        <is>
          <t>16#41C0 = 16832</t>
        </is>
      </c>
      <c r="D1387" s="65" t="inlineStr">
        <is>
          <t>16#208A/21</t>
        </is>
      </c>
      <c r="E1387" s="65" t="inlineStr">
        <is>
          <t>16#B5/01/21 = 181/01/33</t>
        </is>
      </c>
      <c r="F1387" s="66" t="n"/>
      <c r="G1387" s="65" t="inlineStr">
        <is>
          <t>Configuration and settings</t>
        </is>
      </c>
      <c r="H1387" s="65" t="inlineStr">
        <is>
          <t>R/WS</t>
        </is>
      </c>
      <c r="I1387" s="65" t="inlineStr">
        <is>
          <t>UINT (Unsigned16)</t>
        </is>
      </c>
      <c r="J1387" s="65" t="inlineStr">
        <is>
          <t>1 %</t>
        </is>
      </c>
      <c r="K1387" s="65" t="inlineStr">
        <is>
          <t>100 %</t>
        </is>
      </c>
      <c r="L1387" s="65" t="inlineStr">
        <is>
          <t>10 % ... 400 %</t>
        </is>
      </c>
      <c r="M1387" s="65" t="inlineStr">
        <is>
          <t>[M/S Advanced Filter Bdw] (MSFB)</t>
        </is>
      </c>
      <c r="N1387" s="69" t="inlineStr">
        <is>
          <t>[M/S Filters] (MSF)</t>
        </is>
      </c>
    </row>
    <row customFormat="1" r="1388" s="60">
      <c r="A1388" s="64" t="inlineStr">
        <is>
          <t>MSFD</t>
        </is>
      </c>
      <c r="B1388" s="65" t="inlineStr">
        <is>
          <t>M/S advanced filter depth</t>
        </is>
      </c>
      <c r="C1388" s="65" t="inlineStr">
        <is>
          <t>16#41C1 = 16833</t>
        </is>
      </c>
      <c r="D1388" s="65" t="inlineStr">
        <is>
          <t>16#208A/22</t>
        </is>
      </c>
      <c r="E1388" s="65" t="inlineStr">
        <is>
          <t>16#B5/01/22 = 181/01/34</t>
        </is>
      </c>
      <c r="F1388" s="66" t="n"/>
      <c r="G1388" s="65" t="inlineStr">
        <is>
          <t>Configuration and settings</t>
        </is>
      </c>
      <c r="H1388" s="65" t="inlineStr">
        <is>
          <t>R/WS</t>
        </is>
      </c>
      <c r="I1388" s="65" t="inlineStr">
        <is>
          <t>UINT (Unsigned16)</t>
        </is>
      </c>
      <c r="J1388" s="65" t="inlineStr">
        <is>
          <t>1 %</t>
        </is>
      </c>
      <c r="K1388" s="65" t="inlineStr">
        <is>
          <t>10 %</t>
        </is>
      </c>
      <c r="L1388" s="65" t="inlineStr">
        <is>
          <t>0 % ... 99 %</t>
        </is>
      </c>
      <c r="M1388" s="65" t="inlineStr">
        <is>
          <t>[M/S Advanced Filter Depth] (MSFD)</t>
        </is>
      </c>
      <c r="N1388" s="69" t="inlineStr">
        <is>
          <t>[M/S Filters] (MSF)</t>
        </is>
      </c>
    </row>
    <row customFormat="1" r="1389" s="60">
      <c r="A1389" s="64" t="inlineStr">
        <is>
          <t>MSFG</t>
        </is>
      </c>
      <c r="B1389" s="65" t="inlineStr">
        <is>
          <t>M/S advanced filter gain</t>
        </is>
      </c>
      <c r="C1389" s="65" t="inlineStr">
        <is>
          <t>16#41C2 = 16834</t>
        </is>
      </c>
      <c r="D1389" s="65" t="inlineStr">
        <is>
          <t>16#208A/23</t>
        </is>
      </c>
      <c r="E1389" s="65" t="inlineStr">
        <is>
          <t>16#B5/01/23 = 181/01/35</t>
        </is>
      </c>
      <c r="F1389" s="66" t="n"/>
      <c r="G1389" s="65" t="inlineStr">
        <is>
          <t>Configuration and settings</t>
        </is>
      </c>
      <c r="H1389" s="65" t="inlineStr">
        <is>
          <t>R/WS</t>
        </is>
      </c>
      <c r="I1389" s="65" t="inlineStr">
        <is>
          <t>UINT (Unsigned16)</t>
        </is>
      </c>
      <c r="J1389" s="65" t="inlineStr">
        <is>
          <t>1 %</t>
        </is>
      </c>
      <c r="K1389" s="65" t="inlineStr">
        <is>
          <t>100 %</t>
        </is>
      </c>
      <c r="L1389" s="65" t="inlineStr">
        <is>
          <t>0 % ... 1000 %</t>
        </is>
      </c>
      <c r="M1389" s="65" t="inlineStr">
        <is>
          <t>[M/S Advanced Filter Gain] (MSFG)</t>
        </is>
      </c>
      <c r="N1389" s="69" t="inlineStr">
        <is>
          <t>[M/S Filters] (MSF)</t>
        </is>
      </c>
    </row>
    <row customFormat="1" r="1390" s="60">
      <c r="A1390" s="64" t="inlineStr">
        <is>
          <t>MSFC</t>
        </is>
      </c>
      <c r="B1390" s="65" t="inlineStr">
        <is>
          <t>M/S advanced filter coefficient</t>
        </is>
      </c>
      <c r="C1390" s="65" t="inlineStr">
        <is>
          <t>16#41C3 = 16835</t>
        </is>
      </c>
      <c r="D1390" s="65" t="inlineStr">
        <is>
          <t>16#208A/24</t>
        </is>
      </c>
      <c r="E1390" s="65" t="inlineStr">
        <is>
          <t>16#B5/01/24 = 181/01/36</t>
        </is>
      </c>
      <c r="F1390" s="66" t="n"/>
      <c r="G1390" s="65" t="inlineStr">
        <is>
          <t>Configuration and settings</t>
        </is>
      </c>
      <c r="H1390" s="65" t="inlineStr">
        <is>
          <t>R/WS</t>
        </is>
      </c>
      <c r="I1390" s="65" t="inlineStr">
        <is>
          <t>UINT (Unsigned16)</t>
        </is>
      </c>
      <c r="J1390" s="65" t="inlineStr">
        <is>
          <t>1 %</t>
        </is>
      </c>
      <c r="K1390" s="65" t="inlineStr">
        <is>
          <t>100 %</t>
        </is>
      </c>
      <c r="L1390" s="65" t="inlineStr">
        <is>
          <t>0 % ... 1000 %</t>
        </is>
      </c>
      <c r="M1390" s="65" t="inlineStr">
        <is>
          <t>[M/S Advanced Filter Coeff] (MSFC)</t>
        </is>
      </c>
      <c r="N1390" s="69" t="inlineStr">
        <is>
          <t>[M/S Filters] (MSF)</t>
        </is>
      </c>
    </row>
    <row customFormat="1" r="1391" s="60">
      <c r="A1391" s="64" t="inlineStr">
        <is>
          <t>MSIB</t>
        </is>
      </c>
      <c r="B1391" s="65" t="inlineStr">
        <is>
          <t>M/S load balancing torque reference selection</t>
        </is>
      </c>
      <c r="C1391" s="65" t="inlineStr">
        <is>
          <t>16#41BC = 16828</t>
        </is>
      </c>
      <c r="D1391" s="65" t="inlineStr">
        <is>
          <t>16#208A/1D</t>
        </is>
      </c>
      <c r="E1391" s="65" t="inlineStr">
        <is>
          <t>16#B5/01/1D = 181/01/29</t>
        </is>
      </c>
      <c r="F1391" s="67" t="inlineStr">
        <is>
          <t>MSTS</t>
        </is>
      </c>
      <c r="G1391" s="65" t="inlineStr">
        <is>
          <t>Configuration and settings</t>
        </is>
      </c>
      <c r="H1391" s="65" t="inlineStr">
        <is>
          <t>R/WS</t>
        </is>
      </c>
      <c r="I1391" s="65" t="inlineStr">
        <is>
          <t>WORD (Enumeration)</t>
        </is>
      </c>
      <c r="J1391" s="65" t="inlineStr">
        <is>
          <t>-</t>
        </is>
      </c>
      <c r="K1391" s="65" t="inlineStr">
        <is>
          <t>[Before advanced filter] BFILT</t>
        </is>
      </c>
      <c r="L1391" s="66" t="n"/>
      <c r="M1391" s="65" t="inlineStr">
        <is>
          <t>[M/S Balance Trq Ref Sel] (MSIB)</t>
        </is>
      </c>
      <c r="N1391" s="69" t="inlineStr">
        <is>
          <t>[Load Sharing M/S] (MSB)</t>
        </is>
      </c>
    </row>
    <row customFormat="1" r="1392" s="60">
      <c r="A1392" s="64" t="inlineStr">
        <is>
          <t>MSIT</t>
        </is>
      </c>
      <c r="B1392" s="65" t="inlineStr">
        <is>
          <t xml:space="preserve">M/S Master torque reference entry in control chain </t>
        </is>
      </c>
      <c r="C1392" s="65" t="inlineStr">
        <is>
          <t>16#41BA = 16826</t>
        </is>
      </c>
      <c r="D1392" s="65" t="inlineStr">
        <is>
          <t>16#208A/1B</t>
        </is>
      </c>
      <c r="E1392" s="65" t="inlineStr">
        <is>
          <t>16#B5/01/1B = 181/01/27</t>
        </is>
      </c>
      <c r="F1392" s="67" t="inlineStr">
        <is>
          <t>MSTS</t>
        </is>
      </c>
      <c r="G1392" s="65" t="inlineStr">
        <is>
          <t>Configuration and settings</t>
        </is>
      </c>
      <c r="H1392" s="65" t="inlineStr">
        <is>
          <t>R/WS</t>
        </is>
      </c>
      <c r="I1392" s="65" t="inlineStr">
        <is>
          <t>WORD (Enumeration)</t>
        </is>
      </c>
      <c r="J1392" s="65" t="inlineStr">
        <is>
          <t>-</t>
        </is>
      </c>
      <c r="K1392" s="65" t="inlineStr">
        <is>
          <t>[Before advanced filter] BFILT</t>
        </is>
      </c>
      <c r="L1392" s="66" t="n"/>
      <c r="M1392" s="65" t="inlineStr">
        <is>
          <t>[M/S Torque Ref Entry] (MSIT)</t>
        </is>
      </c>
      <c r="N1392" s="69" t="inlineStr">
        <is>
          <t>[M/S Control] (MST)</t>
        </is>
      </c>
    </row>
    <row customFormat="1" r="1393" s="60">
      <c r="A1393" s="64" t="inlineStr">
        <is>
          <t>MSOT</t>
        </is>
      </c>
      <c r="B1393" s="65" t="inlineStr">
        <is>
          <t>M/S output torque reference selection</t>
        </is>
      </c>
      <c r="C1393" s="65" t="inlineStr">
        <is>
          <t>16#41BB = 16827</t>
        </is>
      </c>
      <c r="D1393" s="65" t="inlineStr">
        <is>
          <t>16#208A/1C</t>
        </is>
      </c>
      <c r="E1393" s="65" t="inlineStr">
        <is>
          <t>16#B5/01/1C = 181/01/28</t>
        </is>
      </c>
      <c r="F1393" s="67" t="inlineStr">
        <is>
          <t>MSTS</t>
        </is>
      </c>
      <c r="G1393" s="65" t="inlineStr">
        <is>
          <t>Configuration and settings</t>
        </is>
      </c>
      <c r="H1393" s="65" t="inlineStr">
        <is>
          <t>R/WS</t>
        </is>
      </c>
      <c r="I1393" s="65" t="inlineStr">
        <is>
          <t>WORD (Enumeration)</t>
        </is>
      </c>
      <c r="J1393" s="65" t="inlineStr">
        <is>
          <t>-</t>
        </is>
      </c>
      <c r="K1393" s="65" t="inlineStr">
        <is>
          <t>[Before advanced filter] BFILT</t>
        </is>
      </c>
      <c r="L1393" s="66" t="n"/>
      <c r="M1393" s="65" t="inlineStr">
        <is>
          <t>[M/S Out Torque Ref Select] (MSOT)</t>
        </is>
      </c>
      <c r="N1393" s="69" t="inlineStr">
        <is>
          <t>[M/S Control] (MST)</t>
        </is>
      </c>
    </row>
    <row customFormat="1" r="1394" s="60">
      <c r="A1394" s="64" t="inlineStr">
        <is>
          <t>MSIS</t>
        </is>
      </c>
      <c r="B1394" s="65" t="inlineStr">
        <is>
          <t xml:space="preserve">M/S Master speed reference entry in control chain </t>
        </is>
      </c>
      <c r="C1394" s="65" t="inlineStr">
        <is>
          <t>16#41B8 = 16824</t>
        </is>
      </c>
      <c r="D1394" s="65" t="inlineStr">
        <is>
          <t>16#208A/19</t>
        </is>
      </c>
      <c r="E1394" s="65" t="inlineStr">
        <is>
          <t>16#B5/01/19 = 181/01/25</t>
        </is>
      </c>
      <c r="F1394" s="67" t="inlineStr">
        <is>
          <t>MSSS</t>
        </is>
      </c>
      <c r="G1394" s="65" t="inlineStr">
        <is>
          <t>Configuration and settings</t>
        </is>
      </c>
      <c r="H1394" s="65" t="inlineStr">
        <is>
          <t>R/WS</t>
        </is>
      </c>
      <c r="I1394" s="65" t="inlineStr">
        <is>
          <t>WORD (Enumeration)</t>
        </is>
      </c>
      <c r="J1394" s="65" t="inlineStr">
        <is>
          <t>-</t>
        </is>
      </c>
      <c r="K1394" s="65" t="inlineStr">
        <is>
          <t>[After Ramp] ARMP</t>
        </is>
      </c>
      <c r="L1394" s="66" t="n"/>
      <c r="M1394" s="65" t="inlineStr">
        <is>
          <t>[M/S Speed Ref Entry] (MSIS)</t>
        </is>
      </c>
      <c r="N1394" s="69" t="inlineStr">
        <is>
          <t>[M/S Control] (MST)</t>
        </is>
      </c>
    </row>
    <row customFormat="1" r="1395" s="60">
      <c r="A1395" s="64" t="inlineStr">
        <is>
          <t>MSOS</t>
        </is>
      </c>
      <c r="B1395" s="65" t="inlineStr">
        <is>
          <t>M/S output speed reference selection</t>
        </is>
      </c>
      <c r="C1395" s="65" t="inlineStr">
        <is>
          <t>16#41B9 = 16825</t>
        </is>
      </c>
      <c r="D1395" s="65" t="inlineStr">
        <is>
          <t>16#208A/1A</t>
        </is>
      </c>
      <c r="E1395" s="65" t="inlineStr">
        <is>
          <t>16#B5/01/1A = 181/01/26</t>
        </is>
      </c>
      <c r="F1395" s="67" t="inlineStr">
        <is>
          <t>MSSS</t>
        </is>
      </c>
      <c r="G1395" s="65" t="inlineStr">
        <is>
          <t>Configuration and settings</t>
        </is>
      </c>
      <c r="H1395" s="65" t="inlineStr">
        <is>
          <t>R/WS</t>
        </is>
      </c>
      <c r="I1395" s="65" t="inlineStr">
        <is>
          <t>WORD (Enumeration)</t>
        </is>
      </c>
      <c r="J1395" s="65" t="inlineStr">
        <is>
          <t>-</t>
        </is>
      </c>
      <c r="K1395" s="65" t="inlineStr">
        <is>
          <t>[After Ramp] ARMP</t>
        </is>
      </c>
      <c r="L1395" s="66" t="n"/>
      <c r="M1395" s="65" t="inlineStr">
        <is>
          <t>[M/S Out Speed Ref Select] (MSOS)</t>
        </is>
      </c>
      <c r="N1395" s="69" t="inlineStr">
        <is>
          <t>[M/S Control] (MST)</t>
        </is>
      </c>
    </row>
    <row customFormat="1" r="1396" s="60">
      <c r="A1396" s="64" t="inlineStr">
        <is>
          <t>TPMM</t>
        </is>
      </c>
      <c r="B1396" s="65" t="inlineStr">
        <is>
          <t>Maximum power in motor mode</t>
        </is>
      </c>
      <c r="C1396" s="65" t="inlineStr">
        <is>
          <t>16#2400 = 9216</t>
        </is>
      </c>
      <c r="D1396" s="65" t="inlineStr">
        <is>
          <t>16#203E/11</t>
        </is>
      </c>
      <c r="E1396" s="65" t="inlineStr">
        <is>
          <t>16#8F/01/11 = 143/01/17</t>
        </is>
      </c>
      <c r="F1396" s="66" t="n"/>
      <c r="G1396" s="65" t="inlineStr">
        <is>
          <t>Configuration and settings</t>
        </is>
      </c>
      <c r="H1396" s="65" t="inlineStr">
        <is>
          <t>R/W</t>
        </is>
      </c>
      <c r="I1396" s="65" t="inlineStr">
        <is>
          <t>UINT (Unsigned16)</t>
        </is>
      </c>
      <c r="J1396" s="65" t="inlineStr">
        <is>
          <t>1 %</t>
        </is>
      </c>
      <c r="K1396" s="65" t="inlineStr">
        <is>
          <t>300 %</t>
        </is>
      </c>
      <c r="L1396" s="65" t="inlineStr">
        <is>
          <t>0 % ... 300 %</t>
        </is>
      </c>
      <c r="M1396" s="65" t="inlineStr">
        <is>
          <t>[Pmax Motor] (TPMM)</t>
        </is>
      </c>
      <c r="N1396" s="69" t="inlineStr">
        <is>
          <t>[Torque limitation] (TOL)
[Settings] (SET)</t>
        </is>
      </c>
    </row>
    <row customFormat="1" r="1397" s="60">
      <c r="A1397" s="64" t="inlineStr">
        <is>
          <t>TPMG</t>
        </is>
      </c>
      <c r="B1397" s="65" t="inlineStr">
        <is>
          <t>Maximum power in generator mode</t>
        </is>
      </c>
      <c r="C1397" s="65" t="inlineStr">
        <is>
          <t>16#2401 = 9217</t>
        </is>
      </c>
      <c r="D1397" s="65" t="inlineStr">
        <is>
          <t>16#203E/12</t>
        </is>
      </c>
      <c r="E1397" s="65" t="inlineStr">
        <is>
          <t>16#8F/01/12 = 143/01/18</t>
        </is>
      </c>
      <c r="F1397" s="66" t="n"/>
      <c r="G1397" s="65" t="inlineStr">
        <is>
          <t>Configuration and settings</t>
        </is>
      </c>
      <c r="H1397" s="65" t="inlineStr">
        <is>
          <t>R/W</t>
        </is>
      </c>
      <c r="I1397" s="65" t="inlineStr">
        <is>
          <t>UINT (Unsigned16)</t>
        </is>
      </c>
      <c r="J1397" s="65" t="inlineStr">
        <is>
          <t>1 %</t>
        </is>
      </c>
      <c r="K1397" s="65" t="inlineStr">
        <is>
          <t>300 %</t>
        </is>
      </c>
      <c r="L1397" s="65" t="inlineStr">
        <is>
          <t>0 % ... 300 %</t>
        </is>
      </c>
      <c r="M1397" s="65" t="inlineStr">
        <is>
          <t>[Pmax Generator] (TPMG)</t>
        </is>
      </c>
      <c r="N1397" s="69" t="inlineStr">
        <is>
          <t>[Torque limitation] (TOL)
[Settings] (SET)</t>
        </is>
      </c>
    </row>
    <row customFormat="1" r="1398" s="60">
      <c r="A1398" s="64" t="inlineStr">
        <is>
          <t>PTOL</t>
        </is>
      </c>
      <c r="B1398" s="65" t="inlineStr">
        <is>
          <t>PTO min output frequency</t>
        </is>
      </c>
      <c r="C1398" s="65" t="inlineStr">
        <is>
          <t>16#1250 = 4688</t>
        </is>
      </c>
      <c r="D1398" s="65" t="inlineStr">
        <is>
          <t>16#2010/59</t>
        </is>
      </c>
      <c r="E1398" s="65" t="inlineStr">
        <is>
          <t>16#78/01/59 = 120/01/89</t>
        </is>
      </c>
      <c r="F1398" s="66" t="n"/>
      <c r="G1398" s="65" t="inlineStr">
        <is>
          <t>Configuration and settings</t>
        </is>
      </c>
      <c r="H1398" s="65" t="inlineStr">
        <is>
          <t>R/W</t>
        </is>
      </c>
      <c r="I1398" s="65" t="inlineStr">
        <is>
          <t>UINT (Unsigned16)</t>
        </is>
      </c>
      <c r="J1398" s="65" t="inlineStr">
        <is>
          <t>0.01 kHz</t>
        </is>
      </c>
      <c r="K1398" s="65" t="inlineStr">
        <is>
          <t>Refer to programming manual</t>
        </is>
      </c>
      <c r="L1398" s="65" t="inlineStr">
        <is>
          <t>1.00 kHz ... 30.00 kHz</t>
        </is>
      </c>
      <c r="M1398" s="65" t="inlineStr">
        <is>
          <t>[PTO Min Output Freq] (PTOL)</t>
        </is>
      </c>
      <c r="N1398" s="69" t="inlineStr">
        <is>
          <t>[PTO configuration] (PTO)
[PTO configuration] (PTO)</t>
        </is>
      </c>
    </row>
    <row customFormat="1" r="1399" s="60">
      <c r="A1399" s="64" t="inlineStr">
        <is>
          <t>TRES</t>
        </is>
      </c>
      <c r="B1399" s="65" t="inlineStr">
        <is>
          <t>Resolver transformation ratio</t>
        </is>
      </c>
      <c r="C1399" s="65" t="inlineStr">
        <is>
          <t>16#15F3 = 5619</t>
        </is>
      </c>
      <c r="D1399" s="65" t="inlineStr">
        <is>
          <t>16#201A/14</t>
        </is>
      </c>
      <c r="E1399" s="65" t="inlineStr">
        <is>
          <t>16#7D/01/14 = 125/01/20</t>
        </is>
      </c>
      <c r="F1399" s="67" t="inlineStr">
        <is>
          <t>TRES</t>
        </is>
      </c>
      <c r="G1399" s="65" t="inlineStr">
        <is>
          <t>Configuration and settings</t>
        </is>
      </c>
      <c r="H1399" s="65" t="inlineStr">
        <is>
          <t>R/WS</t>
        </is>
      </c>
      <c r="I1399" s="65" t="inlineStr">
        <is>
          <t>WORD (Enumeration)</t>
        </is>
      </c>
      <c r="J1399" s="65" t="inlineStr">
        <is>
          <t>-</t>
        </is>
      </c>
      <c r="K1399" s="65" t="inlineStr">
        <is>
          <t>[0.5] 05</t>
        </is>
      </c>
      <c r="L1399" s="66" t="n"/>
      <c r="M1399" s="65" t="inlineStr">
        <is>
          <t>[Transformation ratio] (TRES)</t>
        </is>
      </c>
      <c r="N1399" s="69" t="inlineStr">
        <is>
          <t>[Encoder configuration] (IEN)</t>
        </is>
      </c>
    </row>
    <row customFormat="1" r="1400" s="60">
      <c r="A1400" s="64" t="inlineStr">
        <is>
          <t>UELC</t>
        </is>
      </c>
      <c r="B1400" s="65" t="inlineStr">
        <is>
          <t>Sincos lines count</t>
        </is>
      </c>
      <c r="C1400" s="65" t="inlineStr">
        <is>
          <t>16#15F1 = 5617</t>
        </is>
      </c>
      <c r="D1400" s="65" t="inlineStr">
        <is>
          <t>16#201A/12</t>
        </is>
      </c>
      <c r="E1400" s="65" t="inlineStr">
        <is>
          <t>16#7D/01/12 = 125/01/18</t>
        </is>
      </c>
      <c r="F1400" s="66" t="n"/>
      <c r="G1400" s="65" t="inlineStr">
        <is>
          <t>Configuration and settings</t>
        </is>
      </c>
      <c r="H1400" s="65" t="inlineStr">
        <is>
          <t>R/WS</t>
        </is>
      </c>
      <c r="I1400" s="65" t="inlineStr">
        <is>
          <t>UINT (Unsigned16)</t>
        </is>
      </c>
      <c r="J1400" s="65" t="inlineStr">
        <is>
          <t xml:space="preserve">1 </t>
        </is>
      </c>
      <c r="K1400" s="65" t="inlineStr">
        <is>
          <t xml:space="preserve">0 </t>
        </is>
      </c>
      <c r="L1400" s="65" t="inlineStr">
        <is>
          <t xml:space="preserve">0  ... 10000 </t>
        </is>
      </c>
      <c r="M1400" s="65" t="inlineStr">
        <is>
          <t>[Sincos lines count] (UELC)</t>
        </is>
      </c>
      <c r="N1400" s="69" t="inlineStr">
        <is>
          <t>[Encoder configuration] (IEN)</t>
        </is>
      </c>
    </row>
    <row customFormat="1" r="1401" s="60">
      <c r="A1401" s="64" t="inlineStr">
        <is>
          <t>TLOL</t>
        </is>
      </c>
      <c r="B1401" s="65" t="inlineStr">
        <is>
          <t>Drive overload monitoring activation</t>
        </is>
      </c>
      <c r="C1401" s="65" t="inlineStr">
        <is>
          <t>16#1B77 = 7031</t>
        </is>
      </c>
      <c r="D1401" s="65" t="inlineStr">
        <is>
          <t>16#2028/20</t>
        </is>
      </c>
      <c r="E1401" s="65" t="inlineStr">
        <is>
          <t>16#84/01/20 = 132/01/32</t>
        </is>
      </c>
      <c r="F1401" s="67" t="inlineStr">
        <is>
          <t>TLOL</t>
        </is>
      </c>
      <c r="G1401" s="65" t="inlineStr">
        <is>
          <t>Configuration and settings</t>
        </is>
      </c>
      <c r="H1401" s="65" t="inlineStr">
        <is>
          <t>R/WS</t>
        </is>
      </c>
      <c r="I1401" s="65" t="inlineStr">
        <is>
          <t>WORD (Enumeration)</t>
        </is>
      </c>
      <c r="J1401" s="65" t="inlineStr">
        <is>
          <t>-</t>
        </is>
      </c>
      <c r="K1401" s="65" t="inlineStr">
        <is>
          <t>Refer to programming manual</t>
        </is>
      </c>
      <c r="L1401" s="66" t="n"/>
      <c r="M1401" s="65" t="inlineStr">
        <is>
          <t>[Drive Overload Monit] (TLOL)</t>
        </is>
      </c>
      <c r="N1401" s="69" t="inlineStr">
        <is>
          <t>[Drive overload monit] (OBR)</t>
        </is>
      </c>
    </row>
    <row customFormat="1" r="1402" s="60">
      <c r="A1402" s="64" t="inlineStr">
        <is>
          <t>TWO</t>
        </is>
      </c>
      <c r="B1402" s="65" t="inlineStr">
        <is>
          <t>Terminal Modbus: Word order</t>
        </is>
      </c>
      <c r="C1402" s="65" t="inlineStr">
        <is>
          <t>16#1776 = 6006</t>
        </is>
      </c>
      <c r="D1402" s="65" t="inlineStr">
        <is>
          <t>16#201E/7</t>
        </is>
      </c>
      <c r="E1402" s="65" t="inlineStr">
        <is>
          <t>16#7F/01/07 = 127/01/07</t>
        </is>
      </c>
      <c r="F1402" s="67" t="inlineStr">
        <is>
          <t>TWO</t>
        </is>
      </c>
      <c r="G1402" s="65" t="inlineStr">
        <is>
          <t>Configuration and settings</t>
        </is>
      </c>
      <c r="H1402" s="65" t="inlineStr">
        <is>
          <t>R/WS</t>
        </is>
      </c>
      <c r="I1402" s="65" t="inlineStr">
        <is>
          <t>WORD (Enumeration)</t>
        </is>
      </c>
      <c r="J1402" s="65" t="inlineStr">
        <is>
          <t>-</t>
        </is>
      </c>
      <c r="K1402" s="65" t="inlineStr">
        <is>
          <t>[Modbus Word Order ON] HIGH</t>
        </is>
      </c>
      <c r="L1402" s="66" t="n"/>
      <c r="M1402" s="65" t="inlineStr">
        <is>
          <t>[Term word order] (TWO)</t>
        </is>
      </c>
      <c r="N1402" s="69" t="inlineStr">
        <is>
          <t>[Modbus Fieldbus] (MD1)</t>
        </is>
      </c>
    </row>
    <row customFormat="1" r="1403" s="60">
      <c r="A1403" s="64" t="inlineStr">
        <is>
          <t>TWO2</t>
        </is>
      </c>
      <c r="B1403" s="65" t="inlineStr">
        <is>
          <t>Terminal Modbus 2: Word order</t>
        </is>
      </c>
      <c r="C1403" s="65" t="inlineStr">
        <is>
          <t>16#178A = 6026</t>
        </is>
      </c>
      <c r="D1403" s="65" t="inlineStr">
        <is>
          <t>16#201E/1B</t>
        </is>
      </c>
      <c r="E1403" s="65" t="inlineStr">
        <is>
          <t>16#7F/01/1B = 127/01/27</t>
        </is>
      </c>
      <c r="F1403" s="67" t="inlineStr">
        <is>
          <t>TWO</t>
        </is>
      </c>
      <c r="G1403" s="65" t="inlineStr">
        <is>
          <t>Configuration and settings</t>
        </is>
      </c>
      <c r="H1403" s="65" t="inlineStr">
        <is>
          <t>R/WS</t>
        </is>
      </c>
      <c r="I1403" s="65" t="inlineStr">
        <is>
          <t>WORD (Enumeration)</t>
        </is>
      </c>
      <c r="J1403" s="65" t="inlineStr">
        <is>
          <t>-</t>
        </is>
      </c>
      <c r="K1403" s="65" t="inlineStr">
        <is>
          <t>[Modbus Word Order ON] HIGH</t>
        </is>
      </c>
      <c r="L1403" s="66" t="n"/>
      <c r="M1403" s="65" t="inlineStr">
        <is>
          <t>[Term 2 word order] (TWO2)</t>
        </is>
      </c>
      <c r="N1403" s="69" t="inlineStr">
        <is>
          <t>[Modbus HMI] (MD2)</t>
        </is>
      </c>
    </row>
    <row customFormat="1" r="1404" s="60">
      <c r="A1404" s="64" t="inlineStr">
        <is>
          <t>FDR1</t>
        </is>
      </c>
      <c r="B1404" s="65" t="inlineStr">
        <is>
          <t>FDR error status</t>
        </is>
      </c>
      <c r="C1404" s="65" t="inlineStr">
        <is>
          <t>16#FBBA = 64442</t>
        </is>
      </c>
      <c r="D1404" s="66" t="n"/>
      <c r="E1404" s="66" t="n"/>
      <c r="F1404" s="67" t="inlineStr">
        <is>
          <t>EFDR</t>
        </is>
      </c>
      <c r="G1404" s="65" t="inlineStr">
        <is>
          <t>Configuration and settings</t>
        </is>
      </c>
      <c r="H1404" s="65" t="inlineStr">
        <is>
          <t>R</t>
        </is>
      </c>
      <c r="I1404" s="65" t="inlineStr">
        <is>
          <t>WORD (Enumeration)</t>
        </is>
      </c>
      <c r="J1404" s="65" t="inlineStr">
        <is>
          <t>-</t>
        </is>
      </c>
      <c r="K1404" s="66" t="n"/>
      <c r="L1404" s="66" t="n"/>
      <c r="M1404" s="65" t="inlineStr">
        <is>
          <t>[FDR Error Status] (FDR1)</t>
        </is>
      </c>
      <c r="N1404" s="69" t="inlineStr">
        <is>
          <t>[Fast Device Rep.] (FDRO)</t>
        </is>
      </c>
    </row>
    <row customFormat="1" r="1405" s="60">
      <c r="A1405" s="64" t="inlineStr">
        <is>
          <t>FDS1</t>
        </is>
      </c>
      <c r="B1405" s="65" t="inlineStr">
        <is>
          <t>FDR operating state</t>
        </is>
      </c>
      <c r="C1405" s="65" t="inlineStr">
        <is>
          <t>16#FBBB = 64443</t>
        </is>
      </c>
      <c r="D1405" s="66" t="n"/>
      <c r="E1405" s="66" t="n"/>
      <c r="F1405" s="67" t="inlineStr">
        <is>
          <t>SFDR</t>
        </is>
      </c>
      <c r="G1405" s="65" t="inlineStr">
        <is>
          <t>Configuration and settings</t>
        </is>
      </c>
      <c r="H1405" s="65" t="inlineStr">
        <is>
          <t>R</t>
        </is>
      </c>
      <c r="I1405" s="65" t="inlineStr">
        <is>
          <t>WORD (Enumeration)</t>
        </is>
      </c>
      <c r="J1405" s="65" t="inlineStr">
        <is>
          <t>-</t>
        </is>
      </c>
      <c r="K1405" s="66" t="n"/>
      <c r="L1405" s="66" t="n"/>
      <c r="M1405" s="65" t="inlineStr">
        <is>
          <t>[FDR Operating State] (FDS1)</t>
        </is>
      </c>
      <c r="N1405" s="69" t="inlineStr">
        <is>
          <t>[Fast Device Rep.] (FDRO)</t>
        </is>
      </c>
    </row>
    <row customFormat="1" r="1406" s="60">
      <c r="A1406" s="64" t="inlineStr">
        <is>
          <t>FDA1</t>
        </is>
      </c>
      <c r="B1406" s="65" t="inlineStr">
        <is>
          <t>FDR action</t>
        </is>
      </c>
      <c r="C1406" s="65" t="inlineStr">
        <is>
          <t>16#FBBC = 64444</t>
        </is>
      </c>
      <c r="D1406" s="66" t="n"/>
      <c r="E1406" s="66" t="n"/>
      <c r="F1406" s="67" t="inlineStr">
        <is>
          <t>FDRA</t>
        </is>
      </c>
      <c r="G1406" s="65" t="inlineStr">
        <is>
          <t>Configuration and settings</t>
        </is>
      </c>
      <c r="H1406" s="65" t="inlineStr">
        <is>
          <t>R/W</t>
        </is>
      </c>
      <c r="I1406" s="65" t="inlineStr">
        <is>
          <t>WORD (Enumeration)</t>
        </is>
      </c>
      <c r="J1406" s="65" t="inlineStr">
        <is>
          <t>-</t>
        </is>
      </c>
      <c r="K1406" s="65" t="inlineStr">
        <is>
          <t>[NOT ACTIVE] IDLE</t>
        </is>
      </c>
      <c r="L1406" s="66" t="n"/>
      <c r="M1406" s="65" t="inlineStr">
        <is>
          <t>[FDR Action] (FDA1)</t>
        </is>
      </c>
      <c r="N1406" s="69" t="inlineStr">
        <is>
          <t>[Fast Device Rep.] (FDRO)</t>
        </is>
      </c>
    </row>
    <row customFormat="1" r="1407" s="60">
      <c r="A1407" s="64" t="inlineStr">
        <is>
          <t>FDV1</t>
        </is>
      </c>
      <c r="B1407" s="65" t="inlineStr">
        <is>
          <t>Enable FDR function</t>
        </is>
      </c>
      <c r="C1407" s="65" t="inlineStr">
        <is>
          <t>16#FBBD = 64445</t>
        </is>
      </c>
      <c r="D1407" s="66" t="n"/>
      <c r="E1407" s="66" t="n"/>
      <c r="F1407" s="67" t="inlineStr">
        <is>
          <t>N_Y</t>
        </is>
      </c>
      <c r="G1407" s="65" t="inlineStr">
        <is>
          <t>Configuration and settings</t>
        </is>
      </c>
      <c r="H1407" s="65" t="inlineStr">
        <is>
          <t>R/WS</t>
        </is>
      </c>
      <c r="I1407" s="65" t="inlineStr">
        <is>
          <t>WORD (Enumeration)</t>
        </is>
      </c>
      <c r="J1407" s="65" t="inlineStr">
        <is>
          <t>-</t>
        </is>
      </c>
      <c r="K1407" s="65" t="inlineStr">
        <is>
          <t>[No] NO</t>
        </is>
      </c>
      <c r="L1407" s="66" t="n"/>
      <c r="M1407" s="65" t="inlineStr">
        <is>
          <t>[Enable FDR] (FDV1)</t>
        </is>
      </c>
      <c r="N1407" s="69" t="inlineStr">
        <is>
          <t>[Fast Device Rep.] (FDRO)</t>
        </is>
      </c>
    </row>
    <row customFormat="1" r="1408" s="60">
      <c r="A1408" s="64" t="inlineStr">
        <is>
          <t>CIC2</t>
        </is>
      </c>
      <c r="B1408" s="65" t="inlineStr">
        <is>
          <t>Incorrect configuration 2</t>
        </is>
      </c>
      <c r="C1408" s="65" t="inlineStr">
        <is>
          <t>16#1C16 = 7190</t>
        </is>
      </c>
      <c r="D1408" s="65" t="inlineStr">
        <is>
          <t>16#2029/5B</t>
        </is>
      </c>
      <c r="E1408" s="65" t="inlineStr">
        <is>
          <t>16#84/01/BF = 132/01/191</t>
        </is>
      </c>
      <c r="F1408" s="66" t="n"/>
      <c r="G1408" s="65" t="inlineStr">
        <is>
          <t>Fault parameters</t>
        </is>
      </c>
      <c r="H1408" s="65" t="inlineStr">
        <is>
          <t>R/WS</t>
        </is>
      </c>
      <c r="I1408" s="67" t="inlineStr">
        <is>
          <t>WORD (BitString16)</t>
        </is>
      </c>
      <c r="J1408" s="65" t="inlineStr">
        <is>
          <t>-</t>
        </is>
      </c>
      <c r="K1408" s="66" t="n"/>
      <c r="L1408" s="66" t="n"/>
      <c r="M1408" s="66" t="n"/>
      <c r="N1408" s="68" t="n"/>
    </row>
    <row customFormat="1" r="1409" s="60">
      <c r="A1409" s="64" t="inlineStr">
        <is>
          <t>CS19</t>
        </is>
      </c>
      <c r="B1409" s="65" t="inlineStr">
        <is>
          <t>Cabinet status 1</t>
        </is>
      </c>
      <c r="C1409" s="65" t="inlineStr">
        <is>
          <t>16#1EBD = 7869</t>
        </is>
      </c>
      <c r="D1409" s="65" t="inlineStr">
        <is>
          <t>16#2030/46</t>
        </is>
      </c>
      <c r="E1409" s="65" t="inlineStr">
        <is>
          <t>16#88/01/46 = 136/01/70</t>
        </is>
      </c>
      <c r="F1409" s="66" t="n"/>
      <c r="G1409" s="65" t="inlineStr">
        <is>
          <t>History parameters</t>
        </is>
      </c>
      <c r="H1409" s="65" t="inlineStr">
        <is>
          <t>R</t>
        </is>
      </c>
      <c r="I1409" s="65" t="inlineStr">
        <is>
          <t>WORD (BitString16)</t>
        </is>
      </c>
      <c r="J1409" s="65" t="inlineStr">
        <is>
          <t>-</t>
        </is>
      </c>
      <c r="K1409" s="66" t="n"/>
      <c r="L1409" s="66" t="n"/>
      <c r="M1409" s="65" t="inlineStr">
        <is>
          <t>[Cab status 1] (CS19)</t>
        </is>
      </c>
      <c r="N1409" s="69" t="inlineStr">
        <is>
          <t>[None] (DP9)</t>
        </is>
      </c>
    </row>
    <row customFormat="1" r="1410" s="60">
      <c r="A1410" s="64" t="inlineStr">
        <is>
          <t>CS29</t>
        </is>
      </c>
      <c r="B1410" s="65" t="inlineStr">
        <is>
          <t>Cabinet status 2</t>
        </is>
      </c>
      <c r="C1410" s="65" t="inlineStr">
        <is>
          <t>16#1ED1 = 7889</t>
        </is>
      </c>
      <c r="D1410" s="65" t="inlineStr">
        <is>
          <t>16#2030/5A</t>
        </is>
      </c>
      <c r="E1410" s="65" t="inlineStr">
        <is>
          <t>16#88/01/5A = 136/01/90</t>
        </is>
      </c>
      <c r="F1410" s="66" t="n"/>
      <c r="G1410" s="65" t="inlineStr">
        <is>
          <t>History parameters</t>
        </is>
      </c>
      <c r="H1410" s="65" t="inlineStr">
        <is>
          <t>R</t>
        </is>
      </c>
      <c r="I1410" s="65" t="inlineStr">
        <is>
          <t>WORD (BitString16)</t>
        </is>
      </c>
      <c r="J1410" s="65" t="inlineStr">
        <is>
          <t>-</t>
        </is>
      </c>
      <c r="K1410" s="66" t="n"/>
      <c r="L1410" s="66" t="n"/>
      <c r="M1410" s="65" t="inlineStr">
        <is>
          <t>[Cab status 2] (CS29)</t>
        </is>
      </c>
      <c r="N1410" s="69" t="inlineStr">
        <is>
          <t>[None] (DP9)</t>
        </is>
      </c>
    </row>
    <row customFormat="1" r="1411" s="60">
      <c r="A1411" s="64" t="inlineStr">
        <is>
          <t>TTS9</t>
        </is>
      </c>
      <c r="B1411" s="65" t="inlineStr">
        <is>
          <t>Thermal transformer</t>
        </is>
      </c>
      <c r="C1411" s="65" t="inlineStr">
        <is>
          <t>16#1EE5 = 7909</t>
        </is>
      </c>
      <c r="D1411" s="65" t="inlineStr">
        <is>
          <t>16#2031/A</t>
        </is>
      </c>
      <c r="E1411" s="65" t="inlineStr">
        <is>
          <t>16#88/01/6E = 136/01/110</t>
        </is>
      </c>
      <c r="F1411" s="66" t="n"/>
      <c r="G1411" s="65" t="inlineStr">
        <is>
          <t>History parameters</t>
        </is>
      </c>
      <c r="H1411" s="65" t="inlineStr">
        <is>
          <t>R</t>
        </is>
      </c>
      <c r="I1411" s="65" t="inlineStr">
        <is>
          <t>INT (Signed16)</t>
        </is>
      </c>
      <c r="J1411" s="65" t="inlineStr">
        <is>
          <t>1 °C</t>
        </is>
      </c>
      <c r="K1411" s="66" t="n"/>
      <c r="L1411" s="65" t="inlineStr">
        <is>
          <t>-32003 °C ... 32000 °C</t>
        </is>
      </c>
      <c r="M1411" s="65" t="inlineStr">
        <is>
          <t>[Thermal transformer] (TTS9)</t>
        </is>
      </c>
      <c r="N1411" s="69" t="inlineStr">
        <is>
          <t>[None] (DP9)</t>
        </is>
      </c>
    </row>
    <row customFormat="1" r="1412" s="60">
      <c r="A1412" s="64" t="inlineStr">
        <is>
          <t>FRP9</t>
        </is>
      </c>
      <c r="B1412" s="65" t="inlineStr">
        <is>
          <t>Reference frequency</t>
        </is>
      </c>
      <c r="C1412" s="65" t="inlineStr">
        <is>
          <t>16#1EF9 = 7929</t>
        </is>
      </c>
      <c r="D1412" s="65" t="inlineStr">
        <is>
          <t>16#2031/1E</t>
        </is>
      </c>
      <c r="E1412" s="65" t="inlineStr">
        <is>
          <t>16#88/01/82 = 136/01/130</t>
        </is>
      </c>
      <c r="F1412" s="66" t="n"/>
      <c r="G1412" s="65" t="inlineStr">
        <is>
          <t>History parameters</t>
        </is>
      </c>
      <c r="H1412" s="65" t="inlineStr">
        <is>
          <t>R</t>
        </is>
      </c>
      <c r="I1412" s="65" t="inlineStr">
        <is>
          <t>INT (Signed16)</t>
        </is>
      </c>
      <c r="J1412" s="65" t="inlineStr">
        <is>
          <t>0.1 Hz</t>
        </is>
      </c>
      <c r="K1412" s="66" t="n"/>
      <c r="L1412" s="65" t="inlineStr">
        <is>
          <t>-3276.7 Hz ... 3276.7 Hz</t>
        </is>
      </c>
      <c r="M1412" s="65" t="inlineStr">
        <is>
          <t>[Reference Frequency] (FRP9)</t>
        </is>
      </c>
      <c r="N1412" s="69" t="inlineStr">
        <is>
          <t>[None] (DP9)</t>
        </is>
      </c>
    </row>
    <row customFormat="1" r="1413" s="60">
      <c r="A1413" s="64" t="inlineStr">
        <is>
          <t>CS1A</t>
        </is>
      </c>
      <c r="B1413" s="65" t="inlineStr">
        <is>
          <t>Cabinet status 1</t>
        </is>
      </c>
      <c r="C1413" s="65" t="inlineStr">
        <is>
          <t>16#1EBE = 7870</t>
        </is>
      </c>
      <c r="D1413" s="65" t="inlineStr">
        <is>
          <t>16#2030/47</t>
        </is>
      </c>
      <c r="E1413" s="65" t="inlineStr">
        <is>
          <t>16#88/01/47 = 136/01/71</t>
        </is>
      </c>
      <c r="F1413" s="66" t="n"/>
      <c r="G1413" s="65" t="inlineStr">
        <is>
          <t>History parameters</t>
        </is>
      </c>
      <c r="H1413" s="65" t="inlineStr">
        <is>
          <t>R</t>
        </is>
      </c>
      <c r="I1413" s="65" t="inlineStr">
        <is>
          <t>WORD (BitString16)</t>
        </is>
      </c>
      <c r="J1413" s="65" t="inlineStr">
        <is>
          <t>-</t>
        </is>
      </c>
      <c r="K1413" s="66" t="n"/>
      <c r="L1413" s="66" t="n"/>
      <c r="M1413" s="65" t="inlineStr">
        <is>
          <t>[Cab status 1] (CS1A)</t>
        </is>
      </c>
      <c r="N1413" s="69" t="inlineStr">
        <is>
          <t>[None] (DPA)</t>
        </is>
      </c>
    </row>
    <row customFormat="1" r="1414" s="60">
      <c r="A1414" s="64" t="inlineStr">
        <is>
          <t>CS2A</t>
        </is>
      </c>
      <c r="B1414" s="65" t="inlineStr">
        <is>
          <t>Cabinet status 2</t>
        </is>
      </c>
      <c r="C1414" s="65" t="inlineStr">
        <is>
          <t>16#1ED2 = 7890</t>
        </is>
      </c>
      <c r="D1414" s="65" t="inlineStr">
        <is>
          <t>16#2030/5B</t>
        </is>
      </c>
      <c r="E1414" s="65" t="inlineStr">
        <is>
          <t>16#88/01/5B = 136/01/91</t>
        </is>
      </c>
      <c r="F1414" s="66" t="n"/>
      <c r="G1414" s="65" t="inlineStr">
        <is>
          <t>History parameters</t>
        </is>
      </c>
      <c r="H1414" s="65" t="inlineStr">
        <is>
          <t>R</t>
        </is>
      </c>
      <c r="I1414" s="65" t="inlineStr">
        <is>
          <t>WORD (BitString16)</t>
        </is>
      </c>
      <c r="J1414" s="65" t="inlineStr">
        <is>
          <t>-</t>
        </is>
      </c>
      <c r="K1414" s="66" t="n"/>
      <c r="L1414" s="66" t="n"/>
      <c r="M1414" s="65" t="inlineStr">
        <is>
          <t>[Cab status 2] (CS2A)</t>
        </is>
      </c>
      <c r="N1414" s="69" t="inlineStr">
        <is>
          <t>[None] (DPA)</t>
        </is>
      </c>
    </row>
    <row customFormat="1" r="1415" s="60">
      <c r="A1415" s="64" t="inlineStr">
        <is>
          <t>TTSA</t>
        </is>
      </c>
      <c r="B1415" s="65" t="inlineStr">
        <is>
          <t>Thermal transformer</t>
        </is>
      </c>
      <c r="C1415" s="65" t="inlineStr">
        <is>
          <t>16#1EE6 = 7910</t>
        </is>
      </c>
      <c r="D1415" s="65" t="inlineStr">
        <is>
          <t>16#2031/B</t>
        </is>
      </c>
      <c r="E1415" s="65" t="inlineStr">
        <is>
          <t>16#88/01/6F = 136/01/111</t>
        </is>
      </c>
      <c r="F1415" s="66" t="n"/>
      <c r="G1415" s="65" t="inlineStr">
        <is>
          <t>History parameters</t>
        </is>
      </c>
      <c r="H1415" s="65" t="inlineStr">
        <is>
          <t>R</t>
        </is>
      </c>
      <c r="I1415" s="65" t="inlineStr">
        <is>
          <t>INT (Signed16)</t>
        </is>
      </c>
      <c r="J1415" s="65" t="inlineStr">
        <is>
          <t>1 °C</t>
        </is>
      </c>
      <c r="K1415" s="66" t="n"/>
      <c r="L1415" s="65" t="inlineStr">
        <is>
          <t>-32003 °C ... 32000 °C</t>
        </is>
      </c>
      <c r="M1415" s="65" t="inlineStr">
        <is>
          <t>[Thermal transformer] (TTSA)</t>
        </is>
      </c>
      <c r="N1415" s="69" t="inlineStr">
        <is>
          <t>[None] (DPA)</t>
        </is>
      </c>
    </row>
    <row customFormat="1" r="1416" s="60">
      <c r="A1416" s="64" t="inlineStr">
        <is>
          <t>FRPA</t>
        </is>
      </c>
      <c r="B1416" s="65" t="inlineStr">
        <is>
          <t>Reference frequency</t>
        </is>
      </c>
      <c r="C1416" s="65" t="inlineStr">
        <is>
          <t>16#1EFA = 7930</t>
        </is>
      </c>
      <c r="D1416" s="65" t="inlineStr">
        <is>
          <t>16#2031/1F</t>
        </is>
      </c>
      <c r="E1416" s="65" t="inlineStr">
        <is>
          <t>16#88/01/83 = 136/01/131</t>
        </is>
      </c>
      <c r="F1416" s="66" t="n"/>
      <c r="G1416" s="65" t="inlineStr">
        <is>
          <t>History parameters</t>
        </is>
      </c>
      <c r="H1416" s="65" t="inlineStr">
        <is>
          <t>R</t>
        </is>
      </c>
      <c r="I1416" s="65" t="inlineStr">
        <is>
          <t>INT (Signed16)</t>
        </is>
      </c>
      <c r="J1416" s="65" t="inlineStr">
        <is>
          <t>0.1 Hz</t>
        </is>
      </c>
      <c r="K1416" s="66" t="n"/>
      <c r="L1416" s="65" t="inlineStr">
        <is>
          <t>-3276.7 Hz ... 3276.7 Hz</t>
        </is>
      </c>
      <c r="M1416" s="65" t="inlineStr">
        <is>
          <t>[Reference Frequency] (FRPA)</t>
        </is>
      </c>
      <c r="N1416" s="69" t="inlineStr">
        <is>
          <t>[None] (DPA)</t>
        </is>
      </c>
    </row>
    <row customFormat="1" r="1417" s="60">
      <c r="A1417" s="64" t="inlineStr">
        <is>
          <t>CS1B</t>
        </is>
      </c>
      <c r="B1417" s="65" t="inlineStr">
        <is>
          <t>Cabinet status 1</t>
        </is>
      </c>
      <c r="C1417" s="65" t="inlineStr">
        <is>
          <t>16#1EBF = 7871</t>
        </is>
      </c>
      <c r="D1417" s="65" t="inlineStr">
        <is>
          <t>16#2030/48</t>
        </is>
      </c>
      <c r="E1417" s="65" t="inlineStr">
        <is>
          <t>16#88/01/48 = 136/01/72</t>
        </is>
      </c>
      <c r="F1417" s="66" t="n"/>
      <c r="G1417" s="65" t="inlineStr">
        <is>
          <t>History parameters</t>
        </is>
      </c>
      <c r="H1417" s="65" t="inlineStr">
        <is>
          <t>R</t>
        </is>
      </c>
      <c r="I1417" s="65" t="inlineStr">
        <is>
          <t>WORD (BitString16)</t>
        </is>
      </c>
      <c r="J1417" s="65" t="inlineStr">
        <is>
          <t>-</t>
        </is>
      </c>
      <c r="K1417" s="66" t="n"/>
      <c r="L1417" s="66" t="n"/>
      <c r="M1417" s="65" t="inlineStr">
        <is>
          <t>[Cab status 1] (CS1B)</t>
        </is>
      </c>
      <c r="N1417" s="69" t="inlineStr">
        <is>
          <t>[None] (DPB)</t>
        </is>
      </c>
    </row>
    <row customFormat="1" r="1418" s="60">
      <c r="A1418" s="64" t="inlineStr">
        <is>
          <t>CS2B</t>
        </is>
      </c>
      <c r="B1418" s="65" t="inlineStr">
        <is>
          <t>Cabinet status 2</t>
        </is>
      </c>
      <c r="C1418" s="65" t="inlineStr">
        <is>
          <t>16#1ED3 = 7891</t>
        </is>
      </c>
      <c r="D1418" s="65" t="inlineStr">
        <is>
          <t>16#2030/5C</t>
        </is>
      </c>
      <c r="E1418" s="65" t="inlineStr">
        <is>
          <t>16#88/01/5C = 136/01/92</t>
        </is>
      </c>
      <c r="F1418" s="66" t="n"/>
      <c r="G1418" s="65" t="inlineStr">
        <is>
          <t>History parameters</t>
        </is>
      </c>
      <c r="H1418" s="65" t="inlineStr">
        <is>
          <t>R</t>
        </is>
      </c>
      <c r="I1418" s="65" t="inlineStr">
        <is>
          <t>WORD (BitString16)</t>
        </is>
      </c>
      <c r="J1418" s="65" t="inlineStr">
        <is>
          <t>-</t>
        </is>
      </c>
      <c r="K1418" s="66" t="n"/>
      <c r="L1418" s="66" t="n"/>
      <c r="M1418" s="65" t="inlineStr">
        <is>
          <t>[Cab status 2] (CS2B)</t>
        </is>
      </c>
      <c r="N1418" s="69" t="inlineStr">
        <is>
          <t>[None] (DPB)</t>
        </is>
      </c>
    </row>
    <row customFormat="1" r="1419" s="60">
      <c r="A1419" s="64" t="inlineStr">
        <is>
          <t>TTSB</t>
        </is>
      </c>
      <c r="B1419" s="65" t="inlineStr">
        <is>
          <t>Thermal transformer</t>
        </is>
      </c>
      <c r="C1419" s="65" t="inlineStr">
        <is>
          <t>16#1EE7 = 7911</t>
        </is>
      </c>
      <c r="D1419" s="65" t="inlineStr">
        <is>
          <t>16#2031/C</t>
        </is>
      </c>
      <c r="E1419" s="65" t="inlineStr">
        <is>
          <t>16#88/01/70 = 136/01/112</t>
        </is>
      </c>
      <c r="F1419" s="66" t="n"/>
      <c r="G1419" s="65" t="inlineStr">
        <is>
          <t>History parameters</t>
        </is>
      </c>
      <c r="H1419" s="65" t="inlineStr">
        <is>
          <t>R</t>
        </is>
      </c>
      <c r="I1419" s="65" t="inlineStr">
        <is>
          <t>INT (Signed16)</t>
        </is>
      </c>
      <c r="J1419" s="65" t="inlineStr">
        <is>
          <t>1 °C</t>
        </is>
      </c>
      <c r="K1419" s="66" t="n"/>
      <c r="L1419" s="65" t="inlineStr">
        <is>
          <t>-32003 °C ... 32000 °C</t>
        </is>
      </c>
      <c r="M1419" s="65" t="inlineStr">
        <is>
          <t>[Thermal transformer] (TTSB)</t>
        </is>
      </c>
      <c r="N1419" s="69" t="inlineStr">
        <is>
          <t>[None] (DPB)</t>
        </is>
      </c>
    </row>
    <row customFormat="1" r="1420" s="60">
      <c r="A1420" s="64" t="inlineStr">
        <is>
          <t>FRPB</t>
        </is>
      </c>
      <c r="B1420" s="65" t="inlineStr">
        <is>
          <t>Reference frequency</t>
        </is>
      </c>
      <c r="C1420" s="65" t="inlineStr">
        <is>
          <t>16#1EFB = 7931</t>
        </is>
      </c>
      <c r="D1420" s="65" t="inlineStr">
        <is>
          <t>16#2031/20</t>
        </is>
      </c>
      <c r="E1420" s="65" t="inlineStr">
        <is>
          <t>16#88/01/84 = 136/01/132</t>
        </is>
      </c>
      <c r="F1420" s="66" t="n"/>
      <c r="G1420" s="65" t="inlineStr">
        <is>
          <t>History parameters</t>
        </is>
      </c>
      <c r="H1420" s="65" t="inlineStr">
        <is>
          <t>R</t>
        </is>
      </c>
      <c r="I1420" s="65" t="inlineStr">
        <is>
          <t>INT (Signed16)</t>
        </is>
      </c>
      <c r="J1420" s="65" t="inlineStr">
        <is>
          <t>0.1 Hz</t>
        </is>
      </c>
      <c r="K1420" s="66" t="n"/>
      <c r="L1420" s="65" t="inlineStr">
        <is>
          <t>-3276.7 Hz ... 3276.7 Hz</t>
        </is>
      </c>
      <c r="M1420" s="65" t="inlineStr">
        <is>
          <t>[Reference Frequency] (FRPB)</t>
        </is>
      </c>
      <c r="N1420" s="69" t="inlineStr">
        <is>
          <t>[None] (DPB)</t>
        </is>
      </c>
    </row>
    <row customFormat="1" r="1421" s="60">
      <c r="A1421" s="64" t="inlineStr">
        <is>
          <t>CS1C</t>
        </is>
      </c>
      <c r="B1421" s="65" t="inlineStr">
        <is>
          <t>Cabinet status 1</t>
        </is>
      </c>
      <c r="C1421" s="65" t="inlineStr">
        <is>
          <t>16#1EC0 = 7872</t>
        </is>
      </c>
      <c r="D1421" s="65" t="inlineStr">
        <is>
          <t>16#2030/49</t>
        </is>
      </c>
      <c r="E1421" s="65" t="inlineStr">
        <is>
          <t>16#88/01/49 = 136/01/73</t>
        </is>
      </c>
      <c r="F1421" s="66" t="n"/>
      <c r="G1421" s="65" t="inlineStr">
        <is>
          <t>History parameters</t>
        </is>
      </c>
      <c r="H1421" s="65" t="inlineStr">
        <is>
          <t>R</t>
        </is>
      </c>
      <c r="I1421" s="65" t="inlineStr">
        <is>
          <t>WORD (BitString16)</t>
        </is>
      </c>
      <c r="J1421" s="65" t="inlineStr">
        <is>
          <t>-</t>
        </is>
      </c>
      <c r="K1421" s="66" t="n"/>
      <c r="L1421" s="66" t="n"/>
      <c r="M1421" s="65" t="inlineStr">
        <is>
          <t>[Cab status 1] (CS1C)</t>
        </is>
      </c>
      <c r="N1421" s="69" t="inlineStr">
        <is>
          <t>[None] (DPC)</t>
        </is>
      </c>
    </row>
    <row customFormat="1" r="1422" s="60">
      <c r="A1422" s="64" t="inlineStr">
        <is>
          <t>CS2C</t>
        </is>
      </c>
      <c r="B1422" s="65" t="inlineStr">
        <is>
          <t>Cabinet status 2</t>
        </is>
      </c>
      <c r="C1422" s="65" t="inlineStr">
        <is>
          <t>16#1ED4 = 7892</t>
        </is>
      </c>
      <c r="D1422" s="65" t="inlineStr">
        <is>
          <t>16#2030/5D</t>
        </is>
      </c>
      <c r="E1422" s="65" t="inlineStr">
        <is>
          <t>16#88/01/5D = 136/01/93</t>
        </is>
      </c>
      <c r="F1422" s="66" t="n"/>
      <c r="G1422" s="65" t="inlineStr">
        <is>
          <t>History parameters</t>
        </is>
      </c>
      <c r="H1422" s="65" t="inlineStr">
        <is>
          <t>R</t>
        </is>
      </c>
      <c r="I1422" s="65" t="inlineStr">
        <is>
          <t>WORD (BitString16)</t>
        </is>
      </c>
      <c r="J1422" s="65" t="inlineStr">
        <is>
          <t>-</t>
        </is>
      </c>
      <c r="K1422" s="66" t="n"/>
      <c r="L1422" s="66" t="n"/>
      <c r="M1422" s="65" t="inlineStr">
        <is>
          <t>[Cab status 2] (CS2C)</t>
        </is>
      </c>
      <c r="N1422" s="69" t="inlineStr">
        <is>
          <t>[None] (DPC)</t>
        </is>
      </c>
    </row>
    <row customFormat="1" r="1423" s="60">
      <c r="A1423" s="64" t="inlineStr">
        <is>
          <t>TTSC</t>
        </is>
      </c>
      <c r="B1423" s="65" t="inlineStr">
        <is>
          <t>Thermal transformer</t>
        </is>
      </c>
      <c r="C1423" s="65" t="inlineStr">
        <is>
          <t>16#1EE8 = 7912</t>
        </is>
      </c>
      <c r="D1423" s="65" t="inlineStr">
        <is>
          <t>16#2031/D</t>
        </is>
      </c>
      <c r="E1423" s="65" t="inlineStr">
        <is>
          <t>16#88/01/71 = 136/01/113</t>
        </is>
      </c>
      <c r="F1423" s="66" t="n"/>
      <c r="G1423" s="65" t="inlineStr">
        <is>
          <t>History parameters</t>
        </is>
      </c>
      <c r="H1423" s="65" t="inlineStr">
        <is>
          <t>R</t>
        </is>
      </c>
      <c r="I1423" s="65" t="inlineStr">
        <is>
          <t>INT (Signed16)</t>
        </is>
      </c>
      <c r="J1423" s="65" t="inlineStr">
        <is>
          <t>1 °C</t>
        </is>
      </c>
      <c r="K1423" s="66" t="n"/>
      <c r="L1423" s="65" t="inlineStr">
        <is>
          <t>-32003 °C ... 32000 °C</t>
        </is>
      </c>
      <c r="M1423" s="65" t="inlineStr">
        <is>
          <t>[Thermal transformer] (TTSC)</t>
        </is>
      </c>
      <c r="N1423" s="69" t="inlineStr">
        <is>
          <t>[None] (DPC)</t>
        </is>
      </c>
    </row>
    <row customFormat="1" r="1424" s="60">
      <c r="A1424" s="64" t="inlineStr">
        <is>
          <t>FRPC</t>
        </is>
      </c>
      <c r="B1424" s="65" t="inlineStr">
        <is>
          <t>Reference frequency</t>
        </is>
      </c>
      <c r="C1424" s="65" t="inlineStr">
        <is>
          <t>16#1EFC = 7932</t>
        </is>
      </c>
      <c r="D1424" s="65" t="inlineStr">
        <is>
          <t>16#2031/21</t>
        </is>
      </c>
      <c r="E1424" s="65" t="inlineStr">
        <is>
          <t>16#88/01/85 = 136/01/133</t>
        </is>
      </c>
      <c r="F1424" s="66" t="n"/>
      <c r="G1424" s="65" t="inlineStr">
        <is>
          <t>History parameters</t>
        </is>
      </c>
      <c r="H1424" s="65" t="inlineStr">
        <is>
          <t>R</t>
        </is>
      </c>
      <c r="I1424" s="65" t="inlineStr">
        <is>
          <t>INT (Signed16)</t>
        </is>
      </c>
      <c r="J1424" s="65" t="inlineStr">
        <is>
          <t>0.1 Hz</t>
        </is>
      </c>
      <c r="K1424" s="66" t="n"/>
      <c r="L1424" s="65" t="inlineStr">
        <is>
          <t>-3276.7 Hz ... 3276.7 Hz</t>
        </is>
      </c>
      <c r="M1424" s="65" t="inlineStr">
        <is>
          <t>[Reference Frequency] (FRPC)</t>
        </is>
      </c>
      <c r="N1424" s="69" t="inlineStr">
        <is>
          <t>[None] (DPC)</t>
        </is>
      </c>
    </row>
    <row customFormat="1" r="1425" s="60">
      <c r="A1425" s="64" t="inlineStr">
        <is>
          <t>CS1D</t>
        </is>
      </c>
      <c r="B1425" s="65" t="inlineStr">
        <is>
          <t>Cabinet status 1</t>
        </is>
      </c>
      <c r="C1425" s="65" t="inlineStr">
        <is>
          <t>16#1EC1 = 7873</t>
        </is>
      </c>
      <c r="D1425" s="65" t="inlineStr">
        <is>
          <t>16#2030/4A</t>
        </is>
      </c>
      <c r="E1425" s="65" t="inlineStr">
        <is>
          <t>16#88/01/4A = 136/01/74</t>
        </is>
      </c>
      <c r="F1425" s="66" t="n"/>
      <c r="G1425" s="65" t="inlineStr">
        <is>
          <t>History parameters</t>
        </is>
      </c>
      <c r="H1425" s="65" t="inlineStr">
        <is>
          <t>R</t>
        </is>
      </c>
      <c r="I1425" s="65" t="inlineStr">
        <is>
          <t>WORD (BitString16)</t>
        </is>
      </c>
      <c r="J1425" s="65" t="inlineStr">
        <is>
          <t>-</t>
        </is>
      </c>
      <c r="K1425" s="66" t="n"/>
      <c r="L1425" s="66" t="n"/>
      <c r="M1425" s="65" t="inlineStr">
        <is>
          <t>[Cab status 1] (CS1D)</t>
        </is>
      </c>
      <c r="N1425" s="69" t="inlineStr">
        <is>
          <t>[None] (DPD)</t>
        </is>
      </c>
    </row>
    <row customFormat="1" r="1426" s="60">
      <c r="A1426" s="64" t="inlineStr">
        <is>
          <t>CS2D</t>
        </is>
      </c>
      <c r="B1426" s="65" t="inlineStr">
        <is>
          <t>Cabinet status 2</t>
        </is>
      </c>
      <c r="C1426" s="65" t="inlineStr">
        <is>
          <t>16#1ED5 = 7893</t>
        </is>
      </c>
      <c r="D1426" s="65" t="inlineStr">
        <is>
          <t>16#2030/5E</t>
        </is>
      </c>
      <c r="E1426" s="65" t="inlineStr">
        <is>
          <t>16#88/01/5E = 136/01/94</t>
        </is>
      </c>
      <c r="F1426" s="66" t="n"/>
      <c r="G1426" s="65" t="inlineStr">
        <is>
          <t>History parameters</t>
        </is>
      </c>
      <c r="H1426" s="65" t="inlineStr">
        <is>
          <t>R</t>
        </is>
      </c>
      <c r="I1426" s="65" t="inlineStr">
        <is>
          <t>WORD (BitString16)</t>
        </is>
      </c>
      <c r="J1426" s="65" t="inlineStr">
        <is>
          <t>-</t>
        </is>
      </c>
      <c r="K1426" s="66" t="n"/>
      <c r="L1426" s="66" t="n"/>
      <c r="M1426" s="65" t="inlineStr">
        <is>
          <t>[Cab status 2] (CS2D)</t>
        </is>
      </c>
      <c r="N1426" s="69" t="inlineStr">
        <is>
          <t>[None] (DPD)</t>
        </is>
      </c>
    </row>
    <row customFormat="1" r="1427" s="60">
      <c r="A1427" s="64" t="inlineStr">
        <is>
          <t>TTSD</t>
        </is>
      </c>
      <c r="B1427" s="65" t="inlineStr">
        <is>
          <t>Thermal transformer</t>
        </is>
      </c>
      <c r="C1427" s="65" t="inlineStr">
        <is>
          <t>16#1EE9 = 7913</t>
        </is>
      </c>
      <c r="D1427" s="65" t="inlineStr">
        <is>
          <t>16#2031/E</t>
        </is>
      </c>
      <c r="E1427" s="65" t="inlineStr">
        <is>
          <t>16#88/01/72 = 136/01/114</t>
        </is>
      </c>
      <c r="F1427" s="66" t="n"/>
      <c r="G1427" s="65" t="inlineStr">
        <is>
          <t>History parameters</t>
        </is>
      </c>
      <c r="H1427" s="65" t="inlineStr">
        <is>
          <t>R</t>
        </is>
      </c>
      <c r="I1427" s="65" t="inlineStr">
        <is>
          <t>INT (Signed16)</t>
        </is>
      </c>
      <c r="J1427" s="65" t="inlineStr">
        <is>
          <t>1 °C</t>
        </is>
      </c>
      <c r="K1427" s="66" t="n"/>
      <c r="L1427" s="65" t="inlineStr">
        <is>
          <t>-32003 °C ... 32000 °C</t>
        </is>
      </c>
      <c r="M1427" s="65" t="inlineStr">
        <is>
          <t>[Thermal transformer] (TTSD)</t>
        </is>
      </c>
      <c r="N1427" s="69" t="inlineStr">
        <is>
          <t>[None] (DPD)</t>
        </is>
      </c>
    </row>
    <row customFormat="1" r="1428" s="60">
      <c r="A1428" s="64" t="inlineStr">
        <is>
          <t>FRPD</t>
        </is>
      </c>
      <c r="B1428" s="65" t="inlineStr">
        <is>
          <t>Reference frequency</t>
        </is>
      </c>
      <c r="C1428" s="65" t="inlineStr">
        <is>
          <t>16#1EFD = 7933</t>
        </is>
      </c>
      <c r="D1428" s="65" t="inlineStr">
        <is>
          <t>16#2031/22</t>
        </is>
      </c>
      <c r="E1428" s="65" t="inlineStr">
        <is>
          <t>16#88/01/86 = 136/01/134</t>
        </is>
      </c>
      <c r="F1428" s="66" t="n"/>
      <c r="G1428" s="65" t="inlineStr">
        <is>
          <t>History parameters</t>
        </is>
      </c>
      <c r="H1428" s="65" t="inlineStr">
        <is>
          <t>R</t>
        </is>
      </c>
      <c r="I1428" s="65" t="inlineStr">
        <is>
          <t>INT (Signed16)</t>
        </is>
      </c>
      <c r="J1428" s="65" t="inlineStr">
        <is>
          <t>0.1 Hz</t>
        </is>
      </c>
      <c r="K1428" s="66" t="n"/>
      <c r="L1428" s="65" t="inlineStr">
        <is>
          <t>-3276.7 Hz ... 3276.7 Hz</t>
        </is>
      </c>
      <c r="M1428" s="65" t="inlineStr">
        <is>
          <t>[Reference Frequency] (FRPD)</t>
        </is>
      </c>
      <c r="N1428" s="69" t="inlineStr">
        <is>
          <t>[None] (DPD)</t>
        </is>
      </c>
    </row>
    <row customFormat="1" r="1429" s="60">
      <c r="A1429" s="64" t="inlineStr">
        <is>
          <t>CS1E</t>
        </is>
      </c>
      <c r="B1429" s="65" t="inlineStr">
        <is>
          <t>Cabinet status 1</t>
        </is>
      </c>
      <c r="C1429" s="65" t="inlineStr">
        <is>
          <t>16#1EC2 = 7874</t>
        </is>
      </c>
      <c r="D1429" s="65" t="inlineStr">
        <is>
          <t>16#2030/4B</t>
        </is>
      </c>
      <c r="E1429" s="65" t="inlineStr">
        <is>
          <t>16#88/01/4B = 136/01/75</t>
        </is>
      </c>
      <c r="F1429" s="66" t="n"/>
      <c r="G1429" s="65" t="inlineStr">
        <is>
          <t>History parameters</t>
        </is>
      </c>
      <c r="H1429" s="65" t="inlineStr">
        <is>
          <t>R</t>
        </is>
      </c>
      <c r="I1429" s="65" t="inlineStr">
        <is>
          <t>WORD (BitString16)</t>
        </is>
      </c>
      <c r="J1429" s="65" t="inlineStr">
        <is>
          <t>-</t>
        </is>
      </c>
      <c r="K1429" s="66" t="n"/>
      <c r="L1429" s="66" t="n"/>
      <c r="M1429" s="65" t="inlineStr">
        <is>
          <t>[Cab status 1] (CS1E)</t>
        </is>
      </c>
      <c r="N1429" s="69" t="inlineStr">
        <is>
          <t>[None] (DPE)</t>
        </is>
      </c>
    </row>
    <row customFormat="1" r="1430" s="60">
      <c r="A1430" s="64" t="inlineStr">
        <is>
          <t>CS2E</t>
        </is>
      </c>
      <c r="B1430" s="65" t="inlineStr">
        <is>
          <t>Cabinet status 2</t>
        </is>
      </c>
      <c r="C1430" s="65" t="inlineStr">
        <is>
          <t>16#1ED6 = 7894</t>
        </is>
      </c>
      <c r="D1430" s="65" t="inlineStr">
        <is>
          <t>16#2030/5F</t>
        </is>
      </c>
      <c r="E1430" s="65" t="inlineStr">
        <is>
          <t>16#88/01/5F = 136/01/95</t>
        </is>
      </c>
      <c r="F1430" s="66" t="n"/>
      <c r="G1430" s="65" t="inlineStr">
        <is>
          <t>History parameters</t>
        </is>
      </c>
      <c r="H1430" s="65" t="inlineStr">
        <is>
          <t>R</t>
        </is>
      </c>
      <c r="I1430" s="65" t="inlineStr">
        <is>
          <t>WORD (BitString16)</t>
        </is>
      </c>
      <c r="J1430" s="65" t="inlineStr">
        <is>
          <t>-</t>
        </is>
      </c>
      <c r="K1430" s="66" t="n"/>
      <c r="L1430" s="66" t="n"/>
      <c r="M1430" s="65" t="inlineStr">
        <is>
          <t>[Cab status 2] (CS2E)</t>
        </is>
      </c>
      <c r="N1430" s="69" t="inlineStr">
        <is>
          <t>[None] (DPE)</t>
        </is>
      </c>
    </row>
    <row customFormat="1" r="1431" s="60">
      <c r="A1431" s="64" t="inlineStr">
        <is>
          <t>TTSE</t>
        </is>
      </c>
      <c r="B1431" s="65" t="inlineStr">
        <is>
          <t>Thermal transformer</t>
        </is>
      </c>
      <c r="C1431" s="65" t="inlineStr">
        <is>
          <t>16#1EEA = 7914</t>
        </is>
      </c>
      <c r="D1431" s="65" t="inlineStr">
        <is>
          <t>16#2031/F</t>
        </is>
      </c>
      <c r="E1431" s="65" t="inlineStr">
        <is>
          <t>16#88/01/73 = 136/01/115</t>
        </is>
      </c>
      <c r="F1431" s="66" t="n"/>
      <c r="G1431" s="65" t="inlineStr">
        <is>
          <t>History parameters</t>
        </is>
      </c>
      <c r="H1431" s="65" t="inlineStr">
        <is>
          <t>R</t>
        </is>
      </c>
      <c r="I1431" s="65" t="inlineStr">
        <is>
          <t>INT (Signed16)</t>
        </is>
      </c>
      <c r="J1431" s="65" t="inlineStr">
        <is>
          <t>1 °C</t>
        </is>
      </c>
      <c r="K1431" s="66" t="n"/>
      <c r="L1431" s="65" t="inlineStr">
        <is>
          <t>-32003 °C ... 32000 °C</t>
        </is>
      </c>
      <c r="M1431" s="65" t="inlineStr">
        <is>
          <t>[Thermal transformer] (TTSE)</t>
        </is>
      </c>
      <c r="N1431" s="69" t="inlineStr">
        <is>
          <t>[None] (DPE)</t>
        </is>
      </c>
    </row>
    <row customFormat="1" r="1432" s="60">
      <c r="A1432" s="64" t="inlineStr">
        <is>
          <t>FRPE</t>
        </is>
      </c>
      <c r="B1432" s="65" t="inlineStr">
        <is>
          <t>Reference frequency</t>
        </is>
      </c>
      <c r="C1432" s="65" t="inlineStr">
        <is>
          <t>16#1EFE = 7934</t>
        </is>
      </c>
      <c r="D1432" s="65" t="inlineStr">
        <is>
          <t>16#2031/23</t>
        </is>
      </c>
      <c r="E1432" s="65" t="inlineStr">
        <is>
          <t>16#88/01/87 = 136/01/135</t>
        </is>
      </c>
      <c r="F1432" s="66" t="n"/>
      <c r="G1432" s="65" t="inlineStr">
        <is>
          <t>History parameters</t>
        </is>
      </c>
      <c r="H1432" s="65" t="inlineStr">
        <is>
          <t>R</t>
        </is>
      </c>
      <c r="I1432" s="65" t="inlineStr">
        <is>
          <t>INT (Signed16)</t>
        </is>
      </c>
      <c r="J1432" s="65" t="inlineStr">
        <is>
          <t>0.1 Hz</t>
        </is>
      </c>
      <c r="K1432" s="66" t="n"/>
      <c r="L1432" s="65" t="inlineStr">
        <is>
          <t>-3276.7 Hz ... 3276.7 Hz</t>
        </is>
      </c>
      <c r="M1432" s="65" t="inlineStr">
        <is>
          <t>[Reference Frequency] (FRPE)</t>
        </is>
      </c>
      <c r="N1432" s="69" t="inlineStr">
        <is>
          <t>[None] (DPE)</t>
        </is>
      </c>
    </row>
    <row customFormat="1" r="1433" s="60">
      <c r="A1433" s="64" t="inlineStr">
        <is>
          <t>CS1F</t>
        </is>
      </c>
      <c r="B1433" s="65" t="inlineStr">
        <is>
          <t>Cabinet status 1</t>
        </is>
      </c>
      <c r="C1433" s="65" t="inlineStr">
        <is>
          <t>16#1EC3 = 7875</t>
        </is>
      </c>
      <c r="D1433" s="65" t="inlineStr">
        <is>
          <t>16#2030/4C</t>
        </is>
      </c>
      <c r="E1433" s="65" t="inlineStr">
        <is>
          <t>16#88/01/4C = 136/01/76</t>
        </is>
      </c>
      <c r="F1433" s="66" t="n"/>
      <c r="G1433" s="65" t="inlineStr">
        <is>
          <t>History parameters</t>
        </is>
      </c>
      <c r="H1433" s="65" t="inlineStr">
        <is>
          <t>R</t>
        </is>
      </c>
      <c r="I1433" s="65" t="inlineStr">
        <is>
          <t>WORD (BitString16)</t>
        </is>
      </c>
      <c r="J1433" s="65" t="inlineStr">
        <is>
          <t>-</t>
        </is>
      </c>
      <c r="K1433" s="66" t="n"/>
      <c r="L1433" s="66" t="n"/>
      <c r="M1433" s="65" t="inlineStr">
        <is>
          <t>[Cab status 1] (CS1F)</t>
        </is>
      </c>
      <c r="N1433" s="69" t="inlineStr">
        <is>
          <t>[None] (DPF)</t>
        </is>
      </c>
    </row>
    <row customFormat="1" r="1434" s="60">
      <c r="A1434" s="64" t="inlineStr">
        <is>
          <t>CS2F</t>
        </is>
      </c>
      <c r="B1434" s="65" t="inlineStr">
        <is>
          <t>Cabinet status 2</t>
        </is>
      </c>
      <c r="C1434" s="65" t="inlineStr">
        <is>
          <t>16#1ED7 = 7895</t>
        </is>
      </c>
      <c r="D1434" s="65" t="inlineStr">
        <is>
          <t>16#2030/60</t>
        </is>
      </c>
      <c r="E1434" s="65" t="inlineStr">
        <is>
          <t>16#88/01/60 = 136/01/96</t>
        </is>
      </c>
      <c r="F1434" s="66" t="n"/>
      <c r="G1434" s="65" t="inlineStr">
        <is>
          <t>History parameters</t>
        </is>
      </c>
      <c r="H1434" s="65" t="inlineStr">
        <is>
          <t>R</t>
        </is>
      </c>
      <c r="I1434" s="65" t="inlineStr">
        <is>
          <t>WORD (BitString16)</t>
        </is>
      </c>
      <c r="J1434" s="65" t="inlineStr">
        <is>
          <t>-</t>
        </is>
      </c>
      <c r="K1434" s="66" t="n"/>
      <c r="L1434" s="66" t="n"/>
      <c r="M1434" s="65" t="inlineStr">
        <is>
          <t>[Cab status 2] (CS2F)</t>
        </is>
      </c>
      <c r="N1434" s="69" t="inlineStr">
        <is>
          <t>[None] (DPF)</t>
        </is>
      </c>
    </row>
    <row customFormat="1" r="1435" s="60">
      <c r="A1435" s="64" t="inlineStr">
        <is>
          <t>TTSF</t>
        </is>
      </c>
      <c r="B1435" s="65" t="inlineStr">
        <is>
          <t>Thermal transformer</t>
        </is>
      </c>
      <c r="C1435" s="65" t="inlineStr">
        <is>
          <t>16#1EEB = 7915</t>
        </is>
      </c>
      <c r="D1435" s="65" t="inlineStr">
        <is>
          <t>16#2031/10</t>
        </is>
      </c>
      <c r="E1435" s="65" t="inlineStr">
        <is>
          <t>16#88/01/74 = 136/01/116</t>
        </is>
      </c>
      <c r="F1435" s="66" t="n"/>
      <c r="G1435" s="65" t="inlineStr">
        <is>
          <t>History parameters</t>
        </is>
      </c>
      <c r="H1435" s="65" t="inlineStr">
        <is>
          <t>R</t>
        </is>
      </c>
      <c r="I1435" s="65" t="inlineStr">
        <is>
          <t>INT (Signed16)</t>
        </is>
      </c>
      <c r="J1435" s="65" t="inlineStr">
        <is>
          <t>1 °C</t>
        </is>
      </c>
      <c r="K1435" s="66" t="n"/>
      <c r="L1435" s="65" t="inlineStr">
        <is>
          <t>-32003 °C ... 32000 °C</t>
        </is>
      </c>
      <c r="M1435" s="65" t="inlineStr">
        <is>
          <t>[Thermal transformer] (TTSF)</t>
        </is>
      </c>
      <c r="N1435" s="69" t="inlineStr">
        <is>
          <t>[None] (DPF)</t>
        </is>
      </c>
    </row>
    <row customFormat="1" r="1436" s="60">
      <c r="A1436" s="64" t="inlineStr">
        <is>
          <t>FRPF</t>
        </is>
      </c>
      <c r="B1436" s="65" t="inlineStr">
        <is>
          <t>Reference frequency</t>
        </is>
      </c>
      <c r="C1436" s="65" t="inlineStr">
        <is>
          <t>16#1EFF = 7935</t>
        </is>
      </c>
      <c r="D1436" s="65" t="inlineStr">
        <is>
          <t>16#2031/24</t>
        </is>
      </c>
      <c r="E1436" s="65" t="inlineStr">
        <is>
          <t>16#88/01/88 = 136/01/136</t>
        </is>
      </c>
      <c r="F1436" s="66" t="n"/>
      <c r="G1436" s="65" t="inlineStr">
        <is>
          <t>History parameters</t>
        </is>
      </c>
      <c r="H1436" s="65" t="inlineStr">
        <is>
          <t>R</t>
        </is>
      </c>
      <c r="I1436" s="65" t="inlineStr">
        <is>
          <t>INT (Signed16)</t>
        </is>
      </c>
      <c r="J1436" s="65" t="inlineStr">
        <is>
          <t>0.1 Hz</t>
        </is>
      </c>
      <c r="K1436" s="66" t="n"/>
      <c r="L1436" s="65" t="inlineStr">
        <is>
          <t>-3276.7 Hz ... 3276.7 Hz</t>
        </is>
      </c>
      <c r="M1436" s="65" t="inlineStr">
        <is>
          <t>[Reference Frequency] (FRPF)</t>
        </is>
      </c>
      <c r="N1436" s="69" t="inlineStr">
        <is>
          <t>[None] (DPF)</t>
        </is>
      </c>
    </row>
    <row customFormat="1" r="1437" s="60">
      <c r="A1437" s="64" t="inlineStr">
        <is>
          <t>PCM0</t>
        </is>
      </c>
      <c r="B1437" s="65" t="inlineStr">
        <is>
          <t>Power cell status 1</t>
        </is>
      </c>
      <c r="C1437" s="65" t="inlineStr">
        <is>
          <t>16#9B3D = 39741</t>
        </is>
      </c>
      <c r="D1437" s="66" t="n"/>
      <c r="E1437" s="66" t="n"/>
      <c r="F1437" s="67" t="inlineStr">
        <is>
          <t>PCM0</t>
        </is>
      </c>
      <c r="G1437" s="65" t="inlineStr">
        <is>
          <t>Actual values parameters</t>
        </is>
      </c>
      <c r="H1437" s="65" t="inlineStr">
        <is>
          <t>R</t>
        </is>
      </c>
      <c r="I1437" s="65" t="inlineStr">
        <is>
          <t>WORD (Enumeration)</t>
        </is>
      </c>
      <c r="J1437" s="65" t="inlineStr">
        <is>
          <t>-</t>
        </is>
      </c>
      <c r="K1437" s="66" t="n"/>
      <c r="L1437" s="66" t="n"/>
      <c r="M1437" s="65" t="inlineStr">
        <is>
          <t>[Power cell status 1] (PCM0)</t>
        </is>
      </c>
      <c r="N1437" s="69" t="inlineStr">
        <is>
          <t>[Power Cell Data] (POCM)</t>
        </is>
      </c>
    </row>
    <row customFormat="1" r="1438" s="60">
      <c r="A1438" s="64" t="inlineStr">
        <is>
          <t>PCM1</t>
        </is>
      </c>
      <c r="B1438" s="65" t="inlineStr">
        <is>
          <t>Power cell status 2</t>
        </is>
      </c>
      <c r="C1438" s="65" t="inlineStr">
        <is>
          <t>16#9B3E = 39742</t>
        </is>
      </c>
      <c r="D1438" s="66" t="n"/>
      <c r="E1438" s="66" t="n"/>
      <c r="F1438" s="66" t="n"/>
      <c r="G1438" s="65" t="inlineStr">
        <is>
          <t>Actual values parameters</t>
        </is>
      </c>
      <c r="H1438" s="65" t="inlineStr">
        <is>
          <t>R</t>
        </is>
      </c>
      <c r="I1438" s="67" t="inlineStr">
        <is>
          <t>WORD (BitString16)</t>
        </is>
      </c>
      <c r="J1438" s="65" t="inlineStr">
        <is>
          <t>-</t>
        </is>
      </c>
      <c r="K1438" s="66" t="n"/>
      <c r="L1438" s="66" t="n"/>
      <c r="M1438" s="65" t="inlineStr">
        <is>
          <t>[Power cell status 2] (PCM1)</t>
        </is>
      </c>
      <c r="N1438" s="69" t="inlineStr">
        <is>
          <t>[Power Cell Data] (POCM)</t>
        </is>
      </c>
    </row>
    <row customFormat="1" r="1439" s="60">
      <c r="A1439" s="64" t="inlineStr">
        <is>
          <t>ULN9</t>
        </is>
      </c>
      <c r="B1439" s="65" t="inlineStr">
        <is>
          <t>Mains voltage</t>
        </is>
      </c>
      <c r="C1439" s="65" t="inlineStr">
        <is>
          <t>16#9B81 = 39809</t>
        </is>
      </c>
      <c r="D1439" s="66" t="n"/>
      <c r="E1439" s="66" t="n"/>
      <c r="F1439" s="66" t="n"/>
      <c r="G1439" s="65" t="inlineStr">
        <is>
          <t>History parameters</t>
        </is>
      </c>
      <c r="H1439" s="65" t="inlineStr">
        <is>
          <t>R</t>
        </is>
      </c>
      <c r="I1439" s="65" t="inlineStr">
        <is>
          <t>UINT (Unsigned16)</t>
        </is>
      </c>
      <c r="J1439" s="65" t="inlineStr">
        <is>
          <t>Refer to programming manual</t>
        </is>
      </c>
      <c r="K1439" s="66" t="n"/>
      <c r="L1439" s="65" t="inlineStr">
        <is>
          <t>0 ... 65535</t>
        </is>
      </c>
      <c r="M1439" s="65" t="inlineStr">
        <is>
          <t>[Mains Voltage] (ULN9)</t>
        </is>
      </c>
      <c r="N1439" s="69" t="inlineStr">
        <is>
          <t>[None] (DP9)</t>
        </is>
      </c>
    </row>
    <row customFormat="1" r="1440" s="60">
      <c r="A1440" s="64" t="inlineStr">
        <is>
          <t>ILN9</t>
        </is>
      </c>
      <c r="B1440" s="65" t="inlineStr">
        <is>
          <t>Mains current</t>
        </is>
      </c>
      <c r="C1440" s="65" t="inlineStr">
        <is>
          <t>16#9BBD = 39869</t>
        </is>
      </c>
      <c r="D1440" s="66" t="n"/>
      <c r="E1440" s="66" t="n"/>
      <c r="F1440" s="66" t="n"/>
      <c r="G1440" s="65" t="inlineStr">
        <is>
          <t>History parameters</t>
        </is>
      </c>
      <c r="H1440" s="65" t="inlineStr">
        <is>
          <t>R</t>
        </is>
      </c>
      <c r="I1440" s="65" t="inlineStr">
        <is>
          <t>INT (Signed16)</t>
        </is>
      </c>
      <c r="J1440" s="65" t="inlineStr">
        <is>
          <t>Refer to programming manual</t>
        </is>
      </c>
      <c r="K1440" s="66" t="n"/>
      <c r="L1440" s="65" t="inlineStr">
        <is>
          <t>-32767 ... 32767</t>
        </is>
      </c>
      <c r="M1440" s="65" t="inlineStr">
        <is>
          <t>[Mains Current] (ILN9)</t>
        </is>
      </c>
      <c r="N1440" s="69" t="inlineStr">
        <is>
          <t>[None] (DP9)</t>
        </is>
      </c>
    </row>
    <row customFormat="1" r="1441" s="60">
      <c r="A1441" s="64" t="inlineStr">
        <is>
          <t>ULNA</t>
        </is>
      </c>
      <c r="B1441" s="65" t="inlineStr">
        <is>
          <t>Mains voltage</t>
        </is>
      </c>
      <c r="C1441" s="65" t="inlineStr">
        <is>
          <t>16#9B82 = 39810</t>
        </is>
      </c>
      <c r="D1441" s="66" t="n"/>
      <c r="E1441" s="66" t="n"/>
      <c r="F1441" s="66" t="n"/>
      <c r="G1441" s="65" t="inlineStr">
        <is>
          <t>History parameters</t>
        </is>
      </c>
      <c r="H1441" s="65" t="inlineStr">
        <is>
          <t>R</t>
        </is>
      </c>
      <c r="I1441" s="65" t="inlineStr">
        <is>
          <t>UINT (Unsigned16)</t>
        </is>
      </c>
      <c r="J1441" s="65" t="inlineStr">
        <is>
          <t>Refer to programming manual</t>
        </is>
      </c>
      <c r="K1441" s="66" t="n"/>
      <c r="L1441" s="65" t="inlineStr">
        <is>
          <t>0 ... 65535</t>
        </is>
      </c>
      <c r="M1441" s="65" t="inlineStr">
        <is>
          <t>[Mains Voltage] (ULNA)</t>
        </is>
      </c>
      <c r="N1441" s="69" t="inlineStr">
        <is>
          <t>[None] (DPA)</t>
        </is>
      </c>
    </row>
    <row customFormat="1" r="1442" s="60">
      <c r="A1442" s="64" t="inlineStr">
        <is>
          <t>ILNA</t>
        </is>
      </c>
      <c r="B1442" s="65" t="inlineStr">
        <is>
          <t>Mains current</t>
        </is>
      </c>
      <c r="C1442" s="65" t="inlineStr">
        <is>
          <t>16#9BBE = 39870</t>
        </is>
      </c>
      <c r="D1442" s="66" t="n"/>
      <c r="E1442" s="66" t="n"/>
      <c r="F1442" s="66" t="n"/>
      <c r="G1442" s="65" t="inlineStr">
        <is>
          <t>History parameters</t>
        </is>
      </c>
      <c r="H1442" s="65" t="inlineStr">
        <is>
          <t>R</t>
        </is>
      </c>
      <c r="I1442" s="65" t="inlineStr">
        <is>
          <t>INT (Signed16)</t>
        </is>
      </c>
      <c r="J1442" s="65" t="inlineStr">
        <is>
          <t>Refer to programming manual</t>
        </is>
      </c>
      <c r="K1442" s="66" t="n"/>
      <c r="L1442" s="65" t="inlineStr">
        <is>
          <t>-32767 ... 32767</t>
        </is>
      </c>
      <c r="M1442" s="65" t="inlineStr">
        <is>
          <t>[Mains Current] (ILNA)</t>
        </is>
      </c>
      <c r="N1442" s="69" t="inlineStr">
        <is>
          <t>[None] (DPA)</t>
        </is>
      </c>
    </row>
    <row customFormat="1" r="1443" s="60">
      <c r="A1443" s="64" t="inlineStr">
        <is>
          <t>ULNB</t>
        </is>
      </c>
      <c r="B1443" s="65" t="inlineStr">
        <is>
          <t>Mains voltage</t>
        </is>
      </c>
      <c r="C1443" s="65" t="inlineStr">
        <is>
          <t>16#9B83 = 39811</t>
        </is>
      </c>
      <c r="D1443" s="66" t="n"/>
      <c r="E1443" s="66" t="n"/>
      <c r="F1443" s="66" t="n"/>
      <c r="G1443" s="65" t="inlineStr">
        <is>
          <t>History parameters</t>
        </is>
      </c>
      <c r="H1443" s="65" t="inlineStr">
        <is>
          <t>R</t>
        </is>
      </c>
      <c r="I1443" s="65" t="inlineStr">
        <is>
          <t>UINT (Unsigned16)</t>
        </is>
      </c>
      <c r="J1443" s="65" t="inlineStr">
        <is>
          <t>Refer to programming manual</t>
        </is>
      </c>
      <c r="K1443" s="66" t="n"/>
      <c r="L1443" s="65" t="inlineStr">
        <is>
          <t>0 ... 65535</t>
        </is>
      </c>
      <c r="M1443" s="65" t="inlineStr">
        <is>
          <t>[Mains Voltage] (ULNB)</t>
        </is>
      </c>
      <c r="N1443" s="69" t="inlineStr">
        <is>
          <t>[None] (DPB)</t>
        </is>
      </c>
    </row>
    <row customFormat="1" r="1444" s="60">
      <c r="A1444" s="64" t="inlineStr">
        <is>
          <t>ILNB</t>
        </is>
      </c>
      <c r="B1444" s="65" t="inlineStr">
        <is>
          <t>Mains current</t>
        </is>
      </c>
      <c r="C1444" s="65" t="inlineStr">
        <is>
          <t>16#9BBF = 39871</t>
        </is>
      </c>
      <c r="D1444" s="66" t="n"/>
      <c r="E1444" s="66" t="n"/>
      <c r="F1444" s="66" t="n"/>
      <c r="G1444" s="65" t="inlineStr">
        <is>
          <t>History parameters</t>
        </is>
      </c>
      <c r="H1444" s="65" t="inlineStr">
        <is>
          <t>R</t>
        </is>
      </c>
      <c r="I1444" s="65" t="inlineStr">
        <is>
          <t>INT (Signed16)</t>
        </is>
      </c>
      <c r="J1444" s="65" t="inlineStr">
        <is>
          <t>Refer to programming manual</t>
        </is>
      </c>
      <c r="K1444" s="66" t="n"/>
      <c r="L1444" s="65" t="inlineStr">
        <is>
          <t>-32767 ... 32767</t>
        </is>
      </c>
      <c r="M1444" s="65" t="inlineStr">
        <is>
          <t>[Mains Current] (ILNB)</t>
        </is>
      </c>
      <c r="N1444" s="69" t="inlineStr">
        <is>
          <t>[None] (DPB)</t>
        </is>
      </c>
    </row>
    <row customFormat="1" r="1445" s="60">
      <c r="A1445" s="64" t="inlineStr">
        <is>
          <t>ULNC</t>
        </is>
      </c>
      <c r="B1445" s="65" t="inlineStr">
        <is>
          <t>Mains voltage</t>
        </is>
      </c>
      <c r="C1445" s="65" t="inlineStr">
        <is>
          <t>16#9B84 = 39812</t>
        </is>
      </c>
      <c r="D1445" s="66" t="n"/>
      <c r="E1445" s="66" t="n"/>
      <c r="F1445" s="66" t="n"/>
      <c r="G1445" s="65" t="inlineStr">
        <is>
          <t>History parameters</t>
        </is>
      </c>
      <c r="H1445" s="65" t="inlineStr">
        <is>
          <t>R</t>
        </is>
      </c>
      <c r="I1445" s="65" t="inlineStr">
        <is>
          <t>UINT (Unsigned16)</t>
        </is>
      </c>
      <c r="J1445" s="65" t="inlineStr">
        <is>
          <t>Refer to programming manual</t>
        </is>
      </c>
      <c r="K1445" s="66" t="n"/>
      <c r="L1445" s="65" t="inlineStr">
        <is>
          <t>0 ... 65535</t>
        </is>
      </c>
      <c r="M1445" s="65" t="inlineStr">
        <is>
          <t>[Mains Voltage] (ULNC)</t>
        </is>
      </c>
      <c r="N1445" s="69" t="inlineStr">
        <is>
          <t>[None] (DPC)</t>
        </is>
      </c>
    </row>
    <row customFormat="1" r="1446" s="60">
      <c r="A1446" s="64" t="inlineStr">
        <is>
          <t>ILNC</t>
        </is>
      </c>
      <c r="B1446" s="65" t="inlineStr">
        <is>
          <t>Mains current</t>
        </is>
      </c>
      <c r="C1446" s="65" t="inlineStr">
        <is>
          <t>16#9BC0 = 39872</t>
        </is>
      </c>
      <c r="D1446" s="66" t="n"/>
      <c r="E1446" s="66" t="n"/>
      <c r="F1446" s="66" t="n"/>
      <c r="G1446" s="65" t="inlineStr">
        <is>
          <t>History parameters</t>
        </is>
      </c>
      <c r="H1446" s="65" t="inlineStr">
        <is>
          <t>R</t>
        </is>
      </c>
      <c r="I1446" s="65" t="inlineStr">
        <is>
          <t>INT (Signed16)</t>
        </is>
      </c>
      <c r="J1446" s="65" t="inlineStr">
        <is>
          <t>Refer to programming manual</t>
        </is>
      </c>
      <c r="K1446" s="66" t="n"/>
      <c r="L1446" s="65" t="inlineStr">
        <is>
          <t>-32767 ... 32767</t>
        </is>
      </c>
      <c r="M1446" s="65" t="inlineStr">
        <is>
          <t>[Mains Current] (ILNC)</t>
        </is>
      </c>
      <c r="N1446" s="69" t="inlineStr">
        <is>
          <t>[None] (DPC)</t>
        </is>
      </c>
    </row>
    <row customFormat="1" r="1447" s="60">
      <c r="A1447" s="64" t="inlineStr">
        <is>
          <t>ULND</t>
        </is>
      </c>
      <c r="B1447" s="65" t="inlineStr">
        <is>
          <t>Mains voltage</t>
        </is>
      </c>
      <c r="C1447" s="65" t="inlineStr">
        <is>
          <t>16#9B85 = 39813</t>
        </is>
      </c>
      <c r="D1447" s="66" t="n"/>
      <c r="E1447" s="66" t="n"/>
      <c r="F1447" s="66" t="n"/>
      <c r="G1447" s="65" t="inlineStr">
        <is>
          <t>History parameters</t>
        </is>
      </c>
      <c r="H1447" s="65" t="inlineStr">
        <is>
          <t>R</t>
        </is>
      </c>
      <c r="I1447" s="65" t="inlineStr">
        <is>
          <t>UINT (Unsigned16)</t>
        </is>
      </c>
      <c r="J1447" s="65" t="inlineStr">
        <is>
          <t>Refer to programming manual</t>
        </is>
      </c>
      <c r="K1447" s="66" t="n"/>
      <c r="L1447" s="65" t="inlineStr">
        <is>
          <t>0 ... 65535</t>
        </is>
      </c>
      <c r="M1447" s="65" t="inlineStr">
        <is>
          <t>[Mains Voltage] (ULND)</t>
        </is>
      </c>
      <c r="N1447" s="69" t="inlineStr">
        <is>
          <t>[None] (DPD)</t>
        </is>
      </c>
    </row>
    <row customFormat="1" r="1448" s="60">
      <c r="A1448" s="64" t="inlineStr">
        <is>
          <t>ILND</t>
        </is>
      </c>
      <c r="B1448" s="65" t="inlineStr">
        <is>
          <t>Mains current</t>
        </is>
      </c>
      <c r="C1448" s="65" t="inlineStr">
        <is>
          <t>16#9BC1 = 39873</t>
        </is>
      </c>
      <c r="D1448" s="66" t="n"/>
      <c r="E1448" s="66" t="n"/>
      <c r="F1448" s="66" t="n"/>
      <c r="G1448" s="65" t="inlineStr">
        <is>
          <t>History parameters</t>
        </is>
      </c>
      <c r="H1448" s="65" t="inlineStr">
        <is>
          <t>R</t>
        </is>
      </c>
      <c r="I1448" s="65" t="inlineStr">
        <is>
          <t>INT (Signed16)</t>
        </is>
      </c>
      <c r="J1448" s="65" t="inlineStr">
        <is>
          <t>Refer to programming manual</t>
        </is>
      </c>
      <c r="K1448" s="66" t="n"/>
      <c r="L1448" s="65" t="inlineStr">
        <is>
          <t>-32767 ... 32767</t>
        </is>
      </c>
      <c r="M1448" s="65" t="inlineStr">
        <is>
          <t>[Mains Current] (ILND)</t>
        </is>
      </c>
      <c r="N1448" s="69" t="inlineStr">
        <is>
          <t>[None] (DPD)</t>
        </is>
      </c>
    </row>
    <row customFormat="1" r="1449" s="60">
      <c r="A1449" s="64" t="inlineStr">
        <is>
          <t>ULNE</t>
        </is>
      </c>
      <c r="B1449" s="65" t="inlineStr">
        <is>
          <t>Mains voltage</t>
        </is>
      </c>
      <c r="C1449" s="65" t="inlineStr">
        <is>
          <t>16#9B86 = 39814</t>
        </is>
      </c>
      <c r="D1449" s="66" t="n"/>
      <c r="E1449" s="66" t="n"/>
      <c r="F1449" s="66" t="n"/>
      <c r="G1449" s="65" t="inlineStr">
        <is>
          <t>History parameters</t>
        </is>
      </c>
      <c r="H1449" s="65" t="inlineStr">
        <is>
          <t>R</t>
        </is>
      </c>
      <c r="I1449" s="65" t="inlineStr">
        <is>
          <t>UINT (Unsigned16)</t>
        </is>
      </c>
      <c r="J1449" s="65" t="inlineStr">
        <is>
          <t>Refer to programming manual</t>
        </is>
      </c>
      <c r="K1449" s="66" t="n"/>
      <c r="L1449" s="65" t="inlineStr">
        <is>
          <t>0 ... 65535</t>
        </is>
      </c>
      <c r="M1449" s="65" t="inlineStr">
        <is>
          <t>[Mains Voltage] (ULNE)</t>
        </is>
      </c>
      <c r="N1449" s="69" t="inlineStr">
        <is>
          <t>[None] (DPE)</t>
        </is>
      </c>
    </row>
    <row customFormat="1" r="1450" s="60">
      <c r="A1450" s="64" t="inlineStr">
        <is>
          <t>ILNE</t>
        </is>
      </c>
      <c r="B1450" s="65" t="inlineStr">
        <is>
          <t>Mains current</t>
        </is>
      </c>
      <c r="C1450" s="65" t="inlineStr">
        <is>
          <t>16#9BC2 = 39874</t>
        </is>
      </c>
      <c r="D1450" s="66" t="n"/>
      <c r="E1450" s="66" t="n"/>
      <c r="F1450" s="66" t="n"/>
      <c r="G1450" s="65" t="inlineStr">
        <is>
          <t>History parameters</t>
        </is>
      </c>
      <c r="H1450" s="65" t="inlineStr">
        <is>
          <t>R</t>
        </is>
      </c>
      <c r="I1450" s="65" t="inlineStr">
        <is>
          <t>INT (Signed16)</t>
        </is>
      </c>
      <c r="J1450" s="65" t="inlineStr">
        <is>
          <t>Refer to programming manual</t>
        </is>
      </c>
      <c r="K1450" s="66" t="n"/>
      <c r="L1450" s="65" t="inlineStr">
        <is>
          <t>-32767 ... 32767</t>
        </is>
      </c>
      <c r="M1450" s="65" t="inlineStr">
        <is>
          <t>[Mains Current] (ILNE)</t>
        </is>
      </c>
      <c r="N1450" s="69" t="inlineStr">
        <is>
          <t>[None] (DPE)</t>
        </is>
      </c>
    </row>
    <row customFormat="1" r="1451" s="60">
      <c r="A1451" s="64" t="inlineStr">
        <is>
          <t>ULNF</t>
        </is>
      </c>
      <c r="B1451" s="65" t="inlineStr">
        <is>
          <t>Mains voltage</t>
        </is>
      </c>
      <c r="C1451" s="65" t="inlineStr">
        <is>
          <t>16#9B87 = 39815</t>
        </is>
      </c>
      <c r="D1451" s="66" t="n"/>
      <c r="E1451" s="66" t="n"/>
      <c r="F1451" s="66" t="n"/>
      <c r="G1451" s="65" t="inlineStr">
        <is>
          <t>History parameters</t>
        </is>
      </c>
      <c r="H1451" s="65" t="inlineStr">
        <is>
          <t>R</t>
        </is>
      </c>
      <c r="I1451" s="65" t="inlineStr">
        <is>
          <t>UINT (Unsigned16)</t>
        </is>
      </c>
      <c r="J1451" s="65" t="inlineStr">
        <is>
          <t>Refer to programming manual</t>
        </is>
      </c>
      <c r="K1451" s="66" t="n"/>
      <c r="L1451" s="65" t="inlineStr">
        <is>
          <t>0 ... 65535</t>
        </is>
      </c>
      <c r="M1451" s="65" t="inlineStr">
        <is>
          <t>[Mains Voltage] (ULNF)</t>
        </is>
      </c>
      <c r="N1451" s="69" t="inlineStr">
        <is>
          <t>[None] (DPF)</t>
        </is>
      </c>
    </row>
    <row customFormat="1" r="1452" s="60">
      <c r="A1452" s="64" t="inlineStr">
        <is>
          <t>ILNF</t>
        </is>
      </c>
      <c r="B1452" s="65" t="inlineStr">
        <is>
          <t>Mains current</t>
        </is>
      </c>
      <c r="C1452" s="65" t="inlineStr">
        <is>
          <t>16#9BC3 = 39875</t>
        </is>
      </c>
      <c r="D1452" s="66" t="n"/>
      <c r="E1452" s="66" t="n"/>
      <c r="F1452" s="66" t="n"/>
      <c r="G1452" s="65" t="inlineStr">
        <is>
          <t>History parameters</t>
        </is>
      </c>
      <c r="H1452" s="65" t="inlineStr">
        <is>
          <t>R</t>
        </is>
      </c>
      <c r="I1452" s="65" t="inlineStr">
        <is>
          <t>INT (Signed16)</t>
        </is>
      </c>
      <c r="J1452" s="65" t="inlineStr">
        <is>
          <t>Refer to programming manual</t>
        </is>
      </c>
      <c r="K1452" s="66" t="n"/>
      <c r="L1452" s="65" t="inlineStr">
        <is>
          <t>-32767 ... 32767</t>
        </is>
      </c>
      <c r="M1452" s="65" t="inlineStr">
        <is>
          <t>[Mains Current] (ILNF)</t>
        </is>
      </c>
      <c r="N1452" s="69" t="inlineStr">
        <is>
          <t>[None] (DPF)</t>
        </is>
      </c>
    </row>
    <row customFormat="1" r="1453" s="60">
      <c r="A1453" s="64" t="inlineStr">
        <is>
          <t>SIML</t>
        </is>
      </c>
      <c r="B1453" s="65" t="inlineStr">
        <is>
          <t>Simulation mode load</t>
        </is>
      </c>
      <c r="C1453" s="65" t="inlineStr">
        <is>
          <t>16#9CC5 = 40133</t>
        </is>
      </c>
      <c r="D1453" s="66" t="n"/>
      <c r="E1453" s="66" t="n"/>
      <c r="F1453" s="66" t="n"/>
      <c r="G1453" s="65" t="inlineStr">
        <is>
          <t>Configuration and settings</t>
        </is>
      </c>
      <c r="H1453" s="65" t="inlineStr">
        <is>
          <t>R/W</t>
        </is>
      </c>
      <c r="I1453" s="65" t="inlineStr">
        <is>
          <t>UINT (Unsigned16)</t>
        </is>
      </c>
      <c r="J1453" s="65" t="inlineStr">
        <is>
          <t>1 %</t>
        </is>
      </c>
      <c r="K1453" s="65" t="inlineStr">
        <is>
          <t>0 %</t>
        </is>
      </c>
      <c r="L1453" s="65" t="inlineStr">
        <is>
          <t>0 % ... 300 %</t>
        </is>
      </c>
      <c r="M1453" s="65" t="inlineStr">
        <is>
          <t>[Sim Mode Load] (SIML)</t>
        </is>
      </c>
      <c r="N1453" s="69" t="inlineStr">
        <is>
          <t>[Simulation Mode] (SIMM)</t>
        </is>
      </c>
    </row>
    <row customFormat="1" r="1454" s="60">
      <c r="A1454" s="64" t="inlineStr">
        <is>
          <t>SIMM</t>
        </is>
      </c>
      <c r="B1454" s="65" t="inlineStr">
        <is>
          <t>Simulation mode assignment</t>
        </is>
      </c>
      <c r="C1454" s="65" t="inlineStr">
        <is>
          <t>16#9CC4 = 40132</t>
        </is>
      </c>
      <c r="D1454" s="66" t="n"/>
      <c r="E1454" s="66" t="n"/>
      <c r="F1454" s="67" t="inlineStr">
        <is>
          <t>SIMM</t>
        </is>
      </c>
      <c r="G1454" s="65" t="inlineStr">
        <is>
          <t>Configuration and settings</t>
        </is>
      </c>
      <c r="H1454" s="65" t="inlineStr">
        <is>
          <t>R/WS</t>
        </is>
      </c>
      <c r="I1454" s="65" t="inlineStr">
        <is>
          <t>WORD (Enumeration)</t>
        </is>
      </c>
      <c r="J1454" s="65" t="inlineStr">
        <is>
          <t>-</t>
        </is>
      </c>
      <c r="K1454" s="65" t="inlineStr">
        <is>
          <t>[No] NO</t>
        </is>
      </c>
      <c r="L1454" s="66" t="n"/>
      <c r="M1454" s="65" t="inlineStr">
        <is>
          <t>[Sim Mode Assign] (SIMM)</t>
        </is>
      </c>
      <c r="N1454" s="69" t="inlineStr">
        <is>
          <t>[Simulation Mode] (SIMM)</t>
        </is>
      </c>
    </row>
    <row customFormat="1" r="1455" s="60">
      <c r="A1455" s="64" t="inlineStr">
        <is>
          <t>OC00</t>
        </is>
      </c>
      <c r="B1455" s="65" t="inlineStr">
        <is>
          <t>Application setting 0</t>
        </is>
      </c>
      <c r="C1455" s="65" t="inlineStr">
        <is>
          <t>16#9DD0 = 40400</t>
        </is>
      </c>
      <c r="D1455" s="66" t="n"/>
      <c r="E1455" s="66" t="n"/>
      <c r="F1455" s="66" t="n"/>
      <c r="G1455" s="65" t="inlineStr">
        <is>
          <t>External Controller Application Configuration</t>
        </is>
      </c>
      <c r="H1455" s="65" t="inlineStr">
        <is>
          <t>R/W</t>
        </is>
      </c>
      <c r="I1455" s="65" t="inlineStr">
        <is>
          <t>UINT (Unsigned16)</t>
        </is>
      </c>
      <c r="J1455" s="65" t="inlineStr">
        <is>
          <t xml:space="preserve">1 </t>
        </is>
      </c>
      <c r="K1455" s="65" t="inlineStr">
        <is>
          <t xml:space="preserve">0 </t>
        </is>
      </c>
      <c r="L1455" s="65" t="inlineStr">
        <is>
          <t xml:space="preserve">0  ... 65535 </t>
        </is>
      </c>
      <c r="M1455" s="66" t="n"/>
      <c r="N1455" s="68" t="n"/>
    </row>
    <row customFormat="1" r="1456" s="60">
      <c r="A1456" s="64" t="inlineStr">
        <is>
          <t>OC01</t>
        </is>
      </c>
      <c r="B1456" s="65" t="inlineStr">
        <is>
          <t>Application setting 1</t>
        </is>
      </c>
      <c r="C1456" s="65" t="inlineStr">
        <is>
          <t>16#9DD1 = 40401</t>
        </is>
      </c>
      <c r="D1456" s="66" t="n"/>
      <c r="E1456" s="66" t="n"/>
      <c r="F1456" s="66" t="n"/>
      <c r="G1456" s="65" t="inlineStr">
        <is>
          <t>External Controller Application Configuration</t>
        </is>
      </c>
      <c r="H1456" s="65" t="inlineStr">
        <is>
          <t>R/W</t>
        </is>
      </c>
      <c r="I1456" s="65" t="inlineStr">
        <is>
          <t>UINT (Unsigned16)</t>
        </is>
      </c>
      <c r="J1456" s="65" t="inlineStr">
        <is>
          <t xml:space="preserve">1 </t>
        </is>
      </c>
      <c r="K1456" s="65" t="inlineStr">
        <is>
          <t xml:space="preserve">0 </t>
        </is>
      </c>
      <c r="L1456" s="65" t="inlineStr">
        <is>
          <t xml:space="preserve">0  ... 65535 </t>
        </is>
      </c>
      <c r="M1456" s="66" t="n"/>
      <c r="N1456" s="68" t="n"/>
    </row>
    <row customFormat="1" r="1457" s="60">
      <c r="A1457" s="64" t="inlineStr">
        <is>
          <t>OC02</t>
        </is>
      </c>
      <c r="B1457" s="65" t="inlineStr">
        <is>
          <t>Application setting 2</t>
        </is>
      </c>
      <c r="C1457" s="65" t="inlineStr">
        <is>
          <t>16#9DD2 = 40402</t>
        </is>
      </c>
      <c r="D1457" s="66" t="n"/>
      <c r="E1457" s="66" t="n"/>
      <c r="F1457" s="66" t="n"/>
      <c r="G1457" s="65" t="inlineStr">
        <is>
          <t>External Controller Application Configuration</t>
        </is>
      </c>
      <c r="H1457" s="65" t="inlineStr">
        <is>
          <t>R/W</t>
        </is>
      </c>
      <c r="I1457" s="65" t="inlineStr">
        <is>
          <t>UINT (Unsigned16)</t>
        </is>
      </c>
      <c r="J1457" s="65" t="inlineStr">
        <is>
          <t xml:space="preserve">1 </t>
        </is>
      </c>
      <c r="K1457" s="65" t="inlineStr">
        <is>
          <t xml:space="preserve">0 </t>
        </is>
      </c>
      <c r="L1457" s="65" t="inlineStr">
        <is>
          <t xml:space="preserve">0  ... 65535 </t>
        </is>
      </c>
      <c r="M1457" s="66" t="n"/>
      <c r="N1457" s="68" t="n"/>
    </row>
    <row customFormat="1" r="1458" s="60">
      <c r="A1458" s="64" t="inlineStr">
        <is>
          <t>OC03</t>
        </is>
      </c>
      <c r="B1458" s="65" t="inlineStr">
        <is>
          <t>Application setting 3</t>
        </is>
      </c>
      <c r="C1458" s="65" t="inlineStr">
        <is>
          <t>16#9DD3 = 40403</t>
        </is>
      </c>
      <c r="D1458" s="66" t="n"/>
      <c r="E1458" s="66" t="n"/>
      <c r="F1458" s="66" t="n"/>
      <c r="G1458" s="65" t="inlineStr">
        <is>
          <t>External Controller Application Configuration</t>
        </is>
      </c>
      <c r="H1458" s="65" t="inlineStr">
        <is>
          <t>R/W</t>
        </is>
      </c>
      <c r="I1458" s="65" t="inlineStr">
        <is>
          <t>UINT (Unsigned16)</t>
        </is>
      </c>
      <c r="J1458" s="65" t="inlineStr">
        <is>
          <t xml:space="preserve">1 </t>
        </is>
      </c>
      <c r="K1458" s="65" t="inlineStr">
        <is>
          <t xml:space="preserve">0 </t>
        </is>
      </c>
      <c r="L1458" s="65" t="inlineStr">
        <is>
          <t xml:space="preserve">0  ... 65535 </t>
        </is>
      </c>
      <c r="M1458" s="66" t="n"/>
      <c r="N1458" s="68" t="n"/>
    </row>
    <row customFormat="1" r="1459" s="60">
      <c r="A1459" s="64" t="inlineStr">
        <is>
          <t>OC04</t>
        </is>
      </c>
      <c r="B1459" s="65" t="inlineStr">
        <is>
          <t>Application setting 4</t>
        </is>
      </c>
      <c r="C1459" s="65" t="inlineStr">
        <is>
          <t>16#9DD4 = 40404</t>
        </is>
      </c>
      <c r="D1459" s="66" t="n"/>
      <c r="E1459" s="66" t="n"/>
      <c r="F1459" s="66" t="n"/>
      <c r="G1459" s="65" t="inlineStr">
        <is>
          <t>External Controller Application Configuration</t>
        </is>
      </c>
      <c r="H1459" s="65" t="inlineStr">
        <is>
          <t>R/W</t>
        </is>
      </c>
      <c r="I1459" s="65" t="inlineStr">
        <is>
          <t>UINT (Unsigned16)</t>
        </is>
      </c>
      <c r="J1459" s="65" t="inlineStr">
        <is>
          <t xml:space="preserve">1 </t>
        </is>
      </c>
      <c r="K1459" s="65" t="inlineStr">
        <is>
          <t xml:space="preserve">0 </t>
        </is>
      </c>
      <c r="L1459" s="65" t="inlineStr">
        <is>
          <t xml:space="preserve">0  ... 65535 </t>
        </is>
      </c>
      <c r="M1459" s="66" t="n"/>
      <c r="N1459" s="68" t="n"/>
    </row>
    <row customFormat="1" r="1460" s="60">
      <c r="A1460" s="64" t="inlineStr">
        <is>
          <t>OC05</t>
        </is>
      </c>
      <c r="B1460" s="65" t="inlineStr">
        <is>
          <t>Application setting 5</t>
        </is>
      </c>
      <c r="C1460" s="65" t="inlineStr">
        <is>
          <t>16#9DD5 = 40405</t>
        </is>
      </c>
      <c r="D1460" s="66" t="n"/>
      <c r="E1460" s="66" t="n"/>
      <c r="F1460" s="66" t="n"/>
      <c r="G1460" s="65" t="inlineStr">
        <is>
          <t>External Controller Application Configuration</t>
        </is>
      </c>
      <c r="H1460" s="65" t="inlineStr">
        <is>
          <t>R/W</t>
        </is>
      </c>
      <c r="I1460" s="65" t="inlineStr">
        <is>
          <t>UINT (Unsigned16)</t>
        </is>
      </c>
      <c r="J1460" s="65" t="inlineStr">
        <is>
          <t xml:space="preserve">1 </t>
        </is>
      </c>
      <c r="K1460" s="65" t="inlineStr">
        <is>
          <t xml:space="preserve">0 </t>
        </is>
      </c>
      <c r="L1460" s="65" t="inlineStr">
        <is>
          <t xml:space="preserve">0  ... 65535 </t>
        </is>
      </c>
      <c r="M1460" s="66" t="n"/>
      <c r="N1460" s="68" t="n"/>
    </row>
    <row customFormat="1" r="1461" s="60">
      <c r="A1461" s="64" t="inlineStr">
        <is>
          <t>OC06</t>
        </is>
      </c>
      <c r="B1461" s="65" t="inlineStr">
        <is>
          <t>Application setting 6</t>
        </is>
      </c>
      <c r="C1461" s="65" t="inlineStr">
        <is>
          <t>16#9DD6 = 40406</t>
        </is>
      </c>
      <c r="D1461" s="66" t="n"/>
      <c r="E1461" s="66" t="n"/>
      <c r="F1461" s="66" t="n"/>
      <c r="G1461" s="65" t="inlineStr">
        <is>
          <t>External Controller Application Configuration</t>
        </is>
      </c>
      <c r="H1461" s="65" t="inlineStr">
        <is>
          <t>R/W</t>
        </is>
      </c>
      <c r="I1461" s="65" t="inlineStr">
        <is>
          <t>UINT (Unsigned16)</t>
        </is>
      </c>
      <c r="J1461" s="65" t="inlineStr">
        <is>
          <t xml:space="preserve">1 </t>
        </is>
      </c>
      <c r="K1461" s="65" t="inlineStr">
        <is>
          <t xml:space="preserve">0 </t>
        </is>
      </c>
      <c r="L1461" s="65" t="inlineStr">
        <is>
          <t xml:space="preserve">0  ... 65535 </t>
        </is>
      </c>
      <c r="M1461" s="66" t="n"/>
      <c r="N1461" s="68" t="n"/>
    </row>
    <row customFormat="1" r="1462" s="60">
      <c r="A1462" s="64" t="inlineStr">
        <is>
          <t>OC07</t>
        </is>
      </c>
      <c r="B1462" s="65" t="inlineStr">
        <is>
          <t>Application setting 7</t>
        </is>
      </c>
      <c r="C1462" s="65" t="inlineStr">
        <is>
          <t>16#9DD7 = 40407</t>
        </is>
      </c>
      <c r="D1462" s="66" t="n"/>
      <c r="E1462" s="66" t="n"/>
      <c r="F1462" s="66" t="n"/>
      <c r="G1462" s="65" t="inlineStr">
        <is>
          <t>External Controller Application Configuration</t>
        </is>
      </c>
      <c r="H1462" s="65" t="inlineStr">
        <is>
          <t>R/W</t>
        </is>
      </c>
      <c r="I1462" s="65" t="inlineStr">
        <is>
          <t>UINT (Unsigned16)</t>
        </is>
      </c>
      <c r="J1462" s="65" t="inlineStr">
        <is>
          <t xml:space="preserve">1 </t>
        </is>
      </c>
      <c r="K1462" s="65" t="inlineStr">
        <is>
          <t xml:space="preserve">0 </t>
        </is>
      </c>
      <c r="L1462" s="65" t="inlineStr">
        <is>
          <t xml:space="preserve">0  ... 65535 </t>
        </is>
      </c>
      <c r="M1462" s="66" t="n"/>
      <c r="N1462" s="68" t="n"/>
    </row>
    <row customFormat="1" r="1463" s="60">
      <c r="A1463" s="64" t="inlineStr">
        <is>
          <t>OC08</t>
        </is>
      </c>
      <c r="B1463" s="65" t="inlineStr">
        <is>
          <t>Application setting 8</t>
        </is>
      </c>
      <c r="C1463" s="65" t="inlineStr">
        <is>
          <t>16#9DD8 = 40408</t>
        </is>
      </c>
      <c r="D1463" s="66" t="n"/>
      <c r="E1463" s="66" t="n"/>
      <c r="F1463" s="66" t="n"/>
      <c r="G1463" s="65" t="inlineStr">
        <is>
          <t>External Controller Application Configuration</t>
        </is>
      </c>
      <c r="H1463" s="65" t="inlineStr">
        <is>
          <t>R/W</t>
        </is>
      </c>
      <c r="I1463" s="65" t="inlineStr">
        <is>
          <t>UINT (Unsigned16)</t>
        </is>
      </c>
      <c r="J1463" s="65" t="inlineStr">
        <is>
          <t xml:space="preserve">1 </t>
        </is>
      </c>
      <c r="K1463" s="65" t="inlineStr">
        <is>
          <t xml:space="preserve">0 </t>
        </is>
      </c>
      <c r="L1463" s="65" t="inlineStr">
        <is>
          <t xml:space="preserve">0  ... 65535 </t>
        </is>
      </c>
      <c r="M1463" s="66" t="n"/>
      <c r="N1463" s="68" t="n"/>
    </row>
    <row customFormat="1" r="1464" s="60">
      <c r="A1464" s="64" t="inlineStr">
        <is>
          <t>OC09</t>
        </is>
      </c>
      <c r="B1464" s="65" t="inlineStr">
        <is>
          <t>Application setting 9</t>
        </is>
      </c>
      <c r="C1464" s="65" t="inlineStr">
        <is>
          <t>16#9DD9 = 40409</t>
        </is>
      </c>
      <c r="D1464" s="66" t="n"/>
      <c r="E1464" s="66" t="n"/>
      <c r="F1464" s="66" t="n"/>
      <c r="G1464" s="65" t="inlineStr">
        <is>
          <t>External Controller Application Configuration</t>
        </is>
      </c>
      <c r="H1464" s="65" t="inlineStr">
        <is>
          <t>R/W</t>
        </is>
      </c>
      <c r="I1464" s="65" t="inlineStr">
        <is>
          <t>UINT (Unsigned16)</t>
        </is>
      </c>
      <c r="J1464" s="65" t="inlineStr">
        <is>
          <t xml:space="preserve">1 </t>
        </is>
      </c>
      <c r="K1464" s="65" t="inlineStr">
        <is>
          <t xml:space="preserve">0 </t>
        </is>
      </c>
      <c r="L1464" s="65" t="inlineStr">
        <is>
          <t xml:space="preserve">0  ... 65535 </t>
        </is>
      </c>
      <c r="M1464" s="66" t="n"/>
      <c r="N1464" s="68" t="n"/>
    </row>
    <row customFormat="1" r="1465" s="60">
      <c r="A1465" s="64" t="inlineStr">
        <is>
          <t>OC10</t>
        </is>
      </c>
      <c r="B1465" s="65" t="inlineStr">
        <is>
          <t>Application setting 10</t>
        </is>
      </c>
      <c r="C1465" s="65" t="inlineStr">
        <is>
          <t>16#9DDA = 40410</t>
        </is>
      </c>
      <c r="D1465" s="66" t="n"/>
      <c r="E1465" s="66" t="n"/>
      <c r="F1465" s="66" t="n"/>
      <c r="G1465" s="65" t="inlineStr">
        <is>
          <t>External Controller Application Configuration</t>
        </is>
      </c>
      <c r="H1465" s="65" t="inlineStr">
        <is>
          <t>R/W</t>
        </is>
      </c>
      <c r="I1465" s="65" t="inlineStr">
        <is>
          <t>UINT (Unsigned16)</t>
        </is>
      </c>
      <c r="J1465" s="65" t="inlineStr">
        <is>
          <t xml:space="preserve">1 </t>
        </is>
      </c>
      <c r="K1465" s="65" t="inlineStr">
        <is>
          <t xml:space="preserve">0 </t>
        </is>
      </c>
      <c r="L1465" s="65" t="inlineStr">
        <is>
          <t xml:space="preserve">0  ... 65535 </t>
        </is>
      </c>
      <c r="M1465" s="66" t="n"/>
      <c r="N1465" s="68" t="n"/>
    </row>
    <row customFormat="1" r="1466" s="60">
      <c r="A1466" s="64" t="inlineStr">
        <is>
          <t>OC11</t>
        </is>
      </c>
      <c r="B1466" s="65" t="inlineStr">
        <is>
          <t>Application setting 11</t>
        </is>
      </c>
      <c r="C1466" s="65" t="inlineStr">
        <is>
          <t>16#9DDB = 40411</t>
        </is>
      </c>
      <c r="D1466" s="66" t="n"/>
      <c r="E1466" s="66" t="n"/>
      <c r="F1466" s="66" t="n"/>
      <c r="G1466" s="65" t="inlineStr">
        <is>
          <t>External Controller Application Configuration</t>
        </is>
      </c>
      <c r="H1466" s="65" t="inlineStr">
        <is>
          <t>R/W</t>
        </is>
      </c>
      <c r="I1466" s="65" t="inlineStr">
        <is>
          <t>UINT (Unsigned16)</t>
        </is>
      </c>
      <c r="J1466" s="65" t="inlineStr">
        <is>
          <t xml:space="preserve">1 </t>
        </is>
      </c>
      <c r="K1466" s="65" t="inlineStr">
        <is>
          <t xml:space="preserve">0 </t>
        </is>
      </c>
      <c r="L1466" s="65" t="inlineStr">
        <is>
          <t xml:space="preserve">0  ... 65535 </t>
        </is>
      </c>
      <c r="M1466" s="66" t="n"/>
      <c r="N1466" s="68" t="n"/>
    </row>
    <row customFormat="1" r="1467" s="60">
      <c r="A1467" s="64" t="inlineStr">
        <is>
          <t>OC12</t>
        </is>
      </c>
      <c r="B1467" s="65" t="inlineStr">
        <is>
          <t>Application setting 12</t>
        </is>
      </c>
      <c r="C1467" s="65" t="inlineStr">
        <is>
          <t>16#9DDC = 40412</t>
        </is>
      </c>
      <c r="D1467" s="66" t="n"/>
      <c r="E1467" s="66" t="n"/>
      <c r="F1467" s="66" t="n"/>
      <c r="G1467" s="65" t="inlineStr">
        <is>
          <t>External Controller Application Configuration</t>
        </is>
      </c>
      <c r="H1467" s="65" t="inlineStr">
        <is>
          <t>R/W</t>
        </is>
      </c>
      <c r="I1467" s="65" t="inlineStr">
        <is>
          <t>UINT (Unsigned16)</t>
        </is>
      </c>
      <c r="J1467" s="65" t="inlineStr">
        <is>
          <t xml:space="preserve">1 </t>
        </is>
      </c>
      <c r="K1467" s="65" t="inlineStr">
        <is>
          <t xml:space="preserve">0 </t>
        </is>
      </c>
      <c r="L1467" s="65" t="inlineStr">
        <is>
          <t xml:space="preserve">0  ... 65535 </t>
        </is>
      </c>
      <c r="M1467" s="66" t="n"/>
      <c r="N1467" s="68" t="n"/>
    </row>
    <row customFormat="1" r="1468" s="60">
      <c r="A1468" s="64" t="inlineStr">
        <is>
          <t>OC13</t>
        </is>
      </c>
      <c r="B1468" s="65" t="inlineStr">
        <is>
          <t>Application setting 13</t>
        </is>
      </c>
      <c r="C1468" s="65" t="inlineStr">
        <is>
          <t>16#9DDD = 40413</t>
        </is>
      </c>
      <c r="D1468" s="66" t="n"/>
      <c r="E1468" s="66" t="n"/>
      <c r="F1468" s="66" t="n"/>
      <c r="G1468" s="65" t="inlineStr">
        <is>
          <t>External Controller Application Configuration</t>
        </is>
      </c>
      <c r="H1468" s="65" t="inlineStr">
        <is>
          <t>R/W</t>
        </is>
      </c>
      <c r="I1468" s="65" t="inlineStr">
        <is>
          <t>UINT (Unsigned16)</t>
        </is>
      </c>
      <c r="J1468" s="65" t="inlineStr">
        <is>
          <t xml:space="preserve">1 </t>
        </is>
      </c>
      <c r="K1468" s="65" t="inlineStr">
        <is>
          <t xml:space="preserve">0 </t>
        </is>
      </c>
      <c r="L1468" s="65" t="inlineStr">
        <is>
          <t xml:space="preserve">0  ... 65535 </t>
        </is>
      </c>
      <c r="M1468" s="66" t="n"/>
      <c r="N1468" s="68" t="n"/>
    </row>
    <row customFormat="1" r="1469" s="60">
      <c r="A1469" s="64" t="inlineStr">
        <is>
          <t>OC14</t>
        </is>
      </c>
      <c r="B1469" s="65" t="inlineStr">
        <is>
          <t>Application setting 14</t>
        </is>
      </c>
      <c r="C1469" s="65" t="inlineStr">
        <is>
          <t>16#9DDE = 40414</t>
        </is>
      </c>
      <c r="D1469" s="66" t="n"/>
      <c r="E1469" s="66" t="n"/>
      <c r="F1469" s="66" t="n"/>
      <c r="G1469" s="65" t="inlineStr">
        <is>
          <t>External Controller Application Configuration</t>
        </is>
      </c>
      <c r="H1469" s="65" t="inlineStr">
        <is>
          <t>R/W</t>
        </is>
      </c>
      <c r="I1469" s="65" t="inlineStr">
        <is>
          <t>UINT (Unsigned16)</t>
        </is>
      </c>
      <c r="J1469" s="65" t="inlineStr">
        <is>
          <t xml:space="preserve">1 </t>
        </is>
      </c>
      <c r="K1469" s="65" t="inlineStr">
        <is>
          <t xml:space="preserve">0 </t>
        </is>
      </c>
      <c r="L1469" s="65" t="inlineStr">
        <is>
          <t xml:space="preserve">0  ... 65535 </t>
        </is>
      </c>
      <c r="M1469" s="66" t="n"/>
      <c r="N1469" s="68" t="n"/>
    </row>
    <row customFormat="1" r="1470" s="60">
      <c r="A1470" s="64" t="inlineStr">
        <is>
          <t>OC15</t>
        </is>
      </c>
      <c r="B1470" s="65" t="inlineStr">
        <is>
          <t>Application setting 15</t>
        </is>
      </c>
      <c r="C1470" s="65" t="inlineStr">
        <is>
          <t>16#9DDF = 40415</t>
        </is>
      </c>
      <c r="D1470" s="66" t="n"/>
      <c r="E1470" s="66" t="n"/>
      <c r="F1470" s="66" t="n"/>
      <c r="G1470" s="65" t="inlineStr">
        <is>
          <t>External Controller Application Configuration</t>
        </is>
      </c>
      <c r="H1470" s="65" t="inlineStr">
        <is>
          <t>R/W</t>
        </is>
      </c>
      <c r="I1470" s="65" t="inlineStr">
        <is>
          <t>UINT (Unsigned16)</t>
        </is>
      </c>
      <c r="J1470" s="65" t="inlineStr">
        <is>
          <t xml:space="preserve">1 </t>
        </is>
      </c>
      <c r="K1470" s="65" t="inlineStr">
        <is>
          <t xml:space="preserve">0 </t>
        </is>
      </c>
      <c r="L1470" s="65" t="inlineStr">
        <is>
          <t xml:space="preserve">0  ... 65535 </t>
        </is>
      </c>
      <c r="M1470" s="66" t="n"/>
      <c r="N1470" s="68" t="n"/>
    </row>
    <row customFormat="1" r="1471" s="60">
      <c r="A1471" s="64" t="inlineStr">
        <is>
          <t>OC16</t>
        </is>
      </c>
      <c r="B1471" s="65" t="inlineStr">
        <is>
          <t>Application setting 16</t>
        </is>
      </c>
      <c r="C1471" s="65" t="inlineStr">
        <is>
          <t>16#9DE0 = 40416</t>
        </is>
      </c>
      <c r="D1471" s="66" t="n"/>
      <c r="E1471" s="66" t="n"/>
      <c r="F1471" s="66" t="n"/>
      <c r="G1471" s="65" t="inlineStr">
        <is>
          <t>External Controller Application Configuration</t>
        </is>
      </c>
      <c r="H1471" s="65" t="inlineStr">
        <is>
          <t>R/W</t>
        </is>
      </c>
      <c r="I1471" s="65" t="inlineStr">
        <is>
          <t>UINT (Unsigned16)</t>
        </is>
      </c>
      <c r="J1471" s="65" t="inlineStr">
        <is>
          <t xml:space="preserve">1 </t>
        </is>
      </c>
      <c r="K1471" s="65" t="inlineStr">
        <is>
          <t xml:space="preserve">0 </t>
        </is>
      </c>
      <c r="L1471" s="65" t="inlineStr">
        <is>
          <t xml:space="preserve">0  ... 65535 </t>
        </is>
      </c>
      <c r="M1471" s="66" t="n"/>
      <c r="N1471" s="68" t="n"/>
    </row>
    <row customFormat="1" r="1472" s="60">
      <c r="A1472" s="64" t="inlineStr">
        <is>
          <t>OC17</t>
        </is>
      </c>
      <c r="B1472" s="65" t="inlineStr">
        <is>
          <t>Application setting 17</t>
        </is>
      </c>
      <c r="C1472" s="65" t="inlineStr">
        <is>
          <t>16#9DE1 = 40417</t>
        </is>
      </c>
      <c r="D1472" s="66" t="n"/>
      <c r="E1472" s="66" t="n"/>
      <c r="F1472" s="66" t="n"/>
      <c r="G1472" s="65" t="inlineStr">
        <is>
          <t>External Controller Application Configuration</t>
        </is>
      </c>
      <c r="H1472" s="65" t="inlineStr">
        <is>
          <t>R/W</t>
        </is>
      </c>
      <c r="I1472" s="65" t="inlineStr">
        <is>
          <t>UINT (Unsigned16)</t>
        </is>
      </c>
      <c r="J1472" s="65" t="inlineStr">
        <is>
          <t xml:space="preserve">1 </t>
        </is>
      </c>
      <c r="K1472" s="65" t="inlineStr">
        <is>
          <t xml:space="preserve">0 </t>
        </is>
      </c>
      <c r="L1472" s="65" t="inlineStr">
        <is>
          <t xml:space="preserve">0  ... 65535 </t>
        </is>
      </c>
      <c r="M1472" s="66" t="n"/>
      <c r="N1472" s="68" t="n"/>
    </row>
    <row customFormat="1" r="1473" s="60">
      <c r="A1473" s="64" t="inlineStr">
        <is>
          <t>OC18</t>
        </is>
      </c>
      <c r="B1473" s="65" t="inlineStr">
        <is>
          <t>Application setting 18</t>
        </is>
      </c>
      <c r="C1473" s="65" t="inlineStr">
        <is>
          <t>16#9DE2 = 40418</t>
        </is>
      </c>
      <c r="D1473" s="66" t="n"/>
      <c r="E1473" s="66" t="n"/>
      <c r="F1473" s="66" t="n"/>
      <c r="G1473" s="65" t="inlineStr">
        <is>
          <t>External Controller Application Configuration</t>
        </is>
      </c>
      <c r="H1473" s="65" t="inlineStr">
        <is>
          <t>R/W</t>
        </is>
      </c>
      <c r="I1473" s="65" t="inlineStr">
        <is>
          <t>UINT (Unsigned16)</t>
        </is>
      </c>
      <c r="J1473" s="65" t="inlineStr">
        <is>
          <t xml:space="preserve">1 </t>
        </is>
      </c>
      <c r="K1473" s="65" t="inlineStr">
        <is>
          <t xml:space="preserve">0 </t>
        </is>
      </c>
      <c r="L1473" s="65" t="inlineStr">
        <is>
          <t xml:space="preserve">0  ... 65535 </t>
        </is>
      </c>
      <c r="M1473" s="66" t="n"/>
      <c r="N1473" s="68" t="n"/>
    </row>
    <row customFormat="1" r="1474" s="60">
      <c r="A1474" s="64" t="inlineStr">
        <is>
          <t>OC19</t>
        </is>
      </c>
      <c r="B1474" s="65" t="inlineStr">
        <is>
          <t>Application setting 19</t>
        </is>
      </c>
      <c r="C1474" s="65" t="inlineStr">
        <is>
          <t>16#9DE3 = 40419</t>
        </is>
      </c>
      <c r="D1474" s="66" t="n"/>
      <c r="E1474" s="66" t="n"/>
      <c r="F1474" s="66" t="n"/>
      <c r="G1474" s="65" t="inlineStr">
        <is>
          <t>External Controller Application Configuration</t>
        </is>
      </c>
      <c r="H1474" s="65" t="inlineStr">
        <is>
          <t>R/W</t>
        </is>
      </c>
      <c r="I1474" s="65" t="inlineStr">
        <is>
          <t>UINT (Unsigned16)</t>
        </is>
      </c>
      <c r="J1474" s="65" t="inlineStr">
        <is>
          <t xml:space="preserve">1 </t>
        </is>
      </c>
      <c r="K1474" s="65" t="inlineStr">
        <is>
          <t xml:space="preserve">0 </t>
        </is>
      </c>
      <c r="L1474" s="65" t="inlineStr">
        <is>
          <t xml:space="preserve">0  ... 65535 </t>
        </is>
      </c>
      <c r="M1474" s="66" t="n"/>
      <c r="N1474" s="68" t="n"/>
    </row>
    <row customFormat="1" r="1475" s="60">
      <c r="A1475" s="64" t="inlineStr">
        <is>
          <t>OC20</t>
        </is>
      </c>
      <c r="B1475" s="65" t="inlineStr">
        <is>
          <t>Application setting 20</t>
        </is>
      </c>
      <c r="C1475" s="65" t="inlineStr">
        <is>
          <t>16#9DE4 = 40420</t>
        </is>
      </c>
      <c r="D1475" s="66" t="n"/>
      <c r="E1475" s="66" t="n"/>
      <c r="F1475" s="66" t="n"/>
      <c r="G1475" s="65" t="inlineStr">
        <is>
          <t>External Controller Application Configuration</t>
        </is>
      </c>
      <c r="H1475" s="65" t="inlineStr">
        <is>
          <t>R/W</t>
        </is>
      </c>
      <c r="I1475" s="65" t="inlineStr">
        <is>
          <t>UINT (Unsigned16)</t>
        </is>
      </c>
      <c r="J1475" s="65" t="inlineStr">
        <is>
          <t xml:space="preserve">1 </t>
        </is>
      </c>
      <c r="K1475" s="65" t="inlineStr">
        <is>
          <t xml:space="preserve">0 </t>
        </is>
      </c>
      <c r="L1475" s="65" t="inlineStr">
        <is>
          <t xml:space="preserve">0  ... 65535 </t>
        </is>
      </c>
      <c r="M1475" s="66" t="n"/>
      <c r="N1475" s="68" t="n"/>
    </row>
    <row customFormat="1" r="1476" s="60">
      <c r="A1476" s="64" t="inlineStr">
        <is>
          <t>OC21</t>
        </is>
      </c>
      <c r="B1476" s="65" t="inlineStr">
        <is>
          <t>Application setting 21</t>
        </is>
      </c>
      <c r="C1476" s="65" t="inlineStr">
        <is>
          <t>16#9DE5 = 40421</t>
        </is>
      </c>
      <c r="D1476" s="66" t="n"/>
      <c r="E1476" s="66" t="n"/>
      <c r="F1476" s="66" t="n"/>
      <c r="G1476" s="65" t="inlineStr">
        <is>
          <t>External Controller Application Configuration</t>
        </is>
      </c>
      <c r="H1476" s="65" t="inlineStr">
        <is>
          <t>R/W</t>
        </is>
      </c>
      <c r="I1476" s="65" t="inlineStr">
        <is>
          <t>UINT (Unsigned16)</t>
        </is>
      </c>
      <c r="J1476" s="65" t="inlineStr">
        <is>
          <t xml:space="preserve">1 </t>
        </is>
      </c>
      <c r="K1476" s="65" t="inlineStr">
        <is>
          <t xml:space="preserve">0 </t>
        </is>
      </c>
      <c r="L1476" s="65" t="inlineStr">
        <is>
          <t xml:space="preserve">0  ... 65535 </t>
        </is>
      </c>
      <c r="M1476" s="66" t="n"/>
      <c r="N1476" s="68" t="n"/>
    </row>
    <row customFormat="1" r="1477" s="60">
      <c r="A1477" s="64" t="inlineStr">
        <is>
          <t>OC22</t>
        </is>
      </c>
      <c r="B1477" s="65" t="inlineStr">
        <is>
          <t>Application setting 22</t>
        </is>
      </c>
      <c r="C1477" s="65" t="inlineStr">
        <is>
          <t>16#9DE6 = 40422</t>
        </is>
      </c>
      <c r="D1477" s="66" t="n"/>
      <c r="E1477" s="66" t="n"/>
      <c r="F1477" s="66" t="n"/>
      <c r="G1477" s="65" t="inlineStr">
        <is>
          <t>External Controller Application Configuration</t>
        </is>
      </c>
      <c r="H1477" s="65" t="inlineStr">
        <is>
          <t>R/W</t>
        </is>
      </c>
      <c r="I1477" s="65" t="inlineStr">
        <is>
          <t>UINT (Unsigned16)</t>
        </is>
      </c>
      <c r="J1477" s="65" t="inlineStr">
        <is>
          <t xml:space="preserve">1 </t>
        </is>
      </c>
      <c r="K1477" s="65" t="inlineStr">
        <is>
          <t xml:space="preserve">0 </t>
        </is>
      </c>
      <c r="L1477" s="65" t="inlineStr">
        <is>
          <t xml:space="preserve">0  ... 65535 </t>
        </is>
      </c>
      <c r="M1477" s="66" t="n"/>
      <c r="N1477" s="68" t="n"/>
    </row>
    <row customFormat="1" r="1478" s="60">
      <c r="A1478" s="64" t="inlineStr">
        <is>
          <t>OC23</t>
        </is>
      </c>
      <c r="B1478" s="65" t="inlineStr">
        <is>
          <t>Application setting 23</t>
        </is>
      </c>
      <c r="C1478" s="65" t="inlineStr">
        <is>
          <t>16#9DE7 = 40423</t>
        </is>
      </c>
      <c r="D1478" s="66" t="n"/>
      <c r="E1478" s="66" t="n"/>
      <c r="F1478" s="66" t="n"/>
      <c r="G1478" s="65" t="inlineStr">
        <is>
          <t>External Controller Application Configuration</t>
        </is>
      </c>
      <c r="H1478" s="65" t="inlineStr">
        <is>
          <t>R/W</t>
        </is>
      </c>
      <c r="I1478" s="65" t="inlineStr">
        <is>
          <t>UINT (Unsigned16)</t>
        </is>
      </c>
      <c r="J1478" s="65" t="inlineStr">
        <is>
          <t xml:space="preserve">1 </t>
        </is>
      </c>
      <c r="K1478" s="65" t="inlineStr">
        <is>
          <t xml:space="preserve">0 </t>
        </is>
      </c>
      <c r="L1478" s="65" t="inlineStr">
        <is>
          <t xml:space="preserve">0  ... 65535 </t>
        </is>
      </c>
      <c r="M1478" s="66" t="n"/>
      <c r="N1478" s="68" t="n"/>
    </row>
    <row customFormat="1" r="1479" s="60">
      <c r="A1479" s="64" t="inlineStr">
        <is>
          <t>OC24</t>
        </is>
      </c>
      <c r="B1479" s="65" t="inlineStr">
        <is>
          <t>Application setting 24</t>
        </is>
      </c>
      <c r="C1479" s="65" t="inlineStr">
        <is>
          <t>16#9DE8 = 40424</t>
        </is>
      </c>
      <c r="D1479" s="66" t="n"/>
      <c r="E1479" s="66" t="n"/>
      <c r="F1479" s="66" t="n"/>
      <c r="G1479" s="65" t="inlineStr">
        <is>
          <t>External Controller Application Configuration</t>
        </is>
      </c>
      <c r="H1479" s="65" t="inlineStr">
        <is>
          <t>R/W</t>
        </is>
      </c>
      <c r="I1479" s="65" t="inlineStr">
        <is>
          <t>UINT (Unsigned16)</t>
        </is>
      </c>
      <c r="J1479" s="65" t="inlineStr">
        <is>
          <t xml:space="preserve">1 </t>
        </is>
      </c>
      <c r="K1479" s="65" t="inlineStr">
        <is>
          <t xml:space="preserve">0 </t>
        </is>
      </c>
      <c r="L1479" s="65" t="inlineStr">
        <is>
          <t xml:space="preserve">0  ... 65535 </t>
        </is>
      </c>
      <c r="M1479" s="66" t="n"/>
      <c r="N1479" s="68" t="n"/>
    </row>
    <row customFormat="1" r="1480" s="60">
      <c r="A1480" s="64" t="inlineStr">
        <is>
          <t>OC25</t>
        </is>
      </c>
      <c r="B1480" s="65" t="inlineStr">
        <is>
          <t>Application setting 25</t>
        </is>
      </c>
      <c r="C1480" s="65" t="inlineStr">
        <is>
          <t>16#9DE9 = 40425</t>
        </is>
      </c>
      <c r="D1480" s="66" t="n"/>
      <c r="E1480" s="66" t="n"/>
      <c r="F1480" s="66" t="n"/>
      <c r="G1480" s="65" t="inlineStr">
        <is>
          <t>External Controller Application Configuration</t>
        </is>
      </c>
      <c r="H1480" s="65" t="inlineStr">
        <is>
          <t>R/W</t>
        </is>
      </c>
      <c r="I1480" s="65" t="inlineStr">
        <is>
          <t>UINT (Unsigned16)</t>
        </is>
      </c>
      <c r="J1480" s="65" t="inlineStr">
        <is>
          <t xml:space="preserve">1 </t>
        </is>
      </c>
      <c r="K1480" s="65" t="inlineStr">
        <is>
          <t xml:space="preserve">0 </t>
        </is>
      </c>
      <c r="L1480" s="65" t="inlineStr">
        <is>
          <t xml:space="preserve">0  ... 65535 </t>
        </is>
      </c>
      <c r="M1480" s="66" t="n"/>
      <c r="N1480" s="68" t="n"/>
    </row>
    <row customFormat="1" r="1481" s="60">
      <c r="A1481" s="64" t="inlineStr">
        <is>
          <t>OC26</t>
        </is>
      </c>
      <c r="B1481" s="65" t="inlineStr">
        <is>
          <t>Application setting 26</t>
        </is>
      </c>
      <c r="C1481" s="65" t="inlineStr">
        <is>
          <t>16#9DEA = 40426</t>
        </is>
      </c>
      <c r="D1481" s="66" t="n"/>
      <c r="E1481" s="66" t="n"/>
      <c r="F1481" s="66" t="n"/>
      <c r="G1481" s="65" t="inlineStr">
        <is>
          <t>External Controller Application Configuration</t>
        </is>
      </c>
      <c r="H1481" s="65" t="inlineStr">
        <is>
          <t>R/W</t>
        </is>
      </c>
      <c r="I1481" s="65" t="inlineStr">
        <is>
          <t>UINT (Unsigned16)</t>
        </is>
      </c>
      <c r="J1481" s="65" t="inlineStr">
        <is>
          <t xml:space="preserve">1 </t>
        </is>
      </c>
      <c r="K1481" s="65" t="inlineStr">
        <is>
          <t xml:space="preserve">0 </t>
        </is>
      </c>
      <c r="L1481" s="65" t="inlineStr">
        <is>
          <t xml:space="preserve">0  ... 65535 </t>
        </is>
      </c>
      <c r="M1481" s="66" t="n"/>
      <c r="N1481" s="68" t="n"/>
    </row>
    <row customFormat="1" r="1482" s="60">
      <c r="A1482" s="64" t="inlineStr">
        <is>
          <t>OC27</t>
        </is>
      </c>
      <c r="B1482" s="65" t="inlineStr">
        <is>
          <t>Application setting 27</t>
        </is>
      </c>
      <c r="C1482" s="65" t="inlineStr">
        <is>
          <t>16#9DEB = 40427</t>
        </is>
      </c>
      <c r="D1482" s="66" t="n"/>
      <c r="E1482" s="66" t="n"/>
      <c r="F1482" s="66" t="n"/>
      <c r="G1482" s="65" t="inlineStr">
        <is>
          <t>External Controller Application Configuration</t>
        </is>
      </c>
      <c r="H1482" s="65" t="inlineStr">
        <is>
          <t>R/W</t>
        </is>
      </c>
      <c r="I1482" s="65" t="inlineStr">
        <is>
          <t>UINT (Unsigned16)</t>
        </is>
      </c>
      <c r="J1482" s="65" t="inlineStr">
        <is>
          <t xml:space="preserve">1 </t>
        </is>
      </c>
      <c r="K1482" s="65" t="inlineStr">
        <is>
          <t xml:space="preserve">0 </t>
        </is>
      </c>
      <c r="L1482" s="65" t="inlineStr">
        <is>
          <t xml:space="preserve">0  ... 65535 </t>
        </is>
      </c>
      <c r="M1482" s="66" t="n"/>
      <c r="N1482" s="68" t="n"/>
    </row>
    <row customFormat="1" r="1483" s="60">
      <c r="A1483" s="64" t="inlineStr">
        <is>
          <t>OC28</t>
        </is>
      </c>
      <c r="B1483" s="65" t="inlineStr">
        <is>
          <t>Application setting 28</t>
        </is>
      </c>
      <c r="C1483" s="65" t="inlineStr">
        <is>
          <t>16#9DEC = 40428</t>
        </is>
      </c>
      <c r="D1483" s="66" t="n"/>
      <c r="E1483" s="66" t="n"/>
      <c r="F1483" s="66" t="n"/>
      <c r="G1483" s="65" t="inlineStr">
        <is>
          <t>External Controller Application Configuration</t>
        </is>
      </c>
      <c r="H1483" s="65" t="inlineStr">
        <is>
          <t>R/W</t>
        </is>
      </c>
      <c r="I1483" s="65" t="inlineStr">
        <is>
          <t>UINT (Unsigned16)</t>
        </is>
      </c>
      <c r="J1483" s="65" t="inlineStr">
        <is>
          <t xml:space="preserve">1 </t>
        </is>
      </c>
      <c r="K1483" s="65" t="inlineStr">
        <is>
          <t xml:space="preserve">0 </t>
        </is>
      </c>
      <c r="L1483" s="65" t="inlineStr">
        <is>
          <t xml:space="preserve">0  ... 65535 </t>
        </is>
      </c>
      <c r="M1483" s="66" t="n"/>
      <c r="N1483" s="68" t="n"/>
    </row>
    <row customFormat="1" r="1484" s="60">
      <c r="A1484" s="64" t="inlineStr">
        <is>
          <t>OC29</t>
        </is>
      </c>
      <c r="B1484" s="65" t="inlineStr">
        <is>
          <t>Application setting 29</t>
        </is>
      </c>
      <c r="C1484" s="65" t="inlineStr">
        <is>
          <t>16#9DED = 40429</t>
        </is>
      </c>
      <c r="D1484" s="66" t="n"/>
      <c r="E1484" s="66" t="n"/>
      <c r="F1484" s="66" t="n"/>
      <c r="G1484" s="65" t="inlineStr">
        <is>
          <t>External Controller Application Configuration</t>
        </is>
      </c>
      <c r="H1484" s="65" t="inlineStr">
        <is>
          <t>R/W</t>
        </is>
      </c>
      <c r="I1484" s="65" t="inlineStr">
        <is>
          <t>UINT (Unsigned16)</t>
        </is>
      </c>
      <c r="J1484" s="65" t="inlineStr">
        <is>
          <t xml:space="preserve">1 </t>
        </is>
      </c>
      <c r="K1484" s="65" t="inlineStr">
        <is>
          <t xml:space="preserve">0 </t>
        </is>
      </c>
      <c r="L1484" s="65" t="inlineStr">
        <is>
          <t xml:space="preserve">0  ... 65535 </t>
        </is>
      </c>
      <c r="M1484" s="66" t="n"/>
      <c r="N1484" s="68" t="n"/>
    </row>
    <row customFormat="1" r="1485" s="60">
      <c r="A1485" s="64" t="inlineStr">
        <is>
          <t>OC30</t>
        </is>
      </c>
      <c r="B1485" s="65" t="inlineStr">
        <is>
          <t>Application setting 30</t>
        </is>
      </c>
      <c r="C1485" s="65" t="inlineStr">
        <is>
          <t>16#9DEE = 40430</t>
        </is>
      </c>
      <c r="D1485" s="66" t="n"/>
      <c r="E1485" s="66" t="n"/>
      <c r="F1485" s="66" t="n"/>
      <c r="G1485" s="65" t="inlineStr">
        <is>
          <t>External Controller Application Configuration</t>
        </is>
      </c>
      <c r="H1485" s="65" t="inlineStr">
        <is>
          <t>R/W</t>
        </is>
      </c>
      <c r="I1485" s="65" t="inlineStr">
        <is>
          <t>UINT (Unsigned16)</t>
        </is>
      </c>
      <c r="J1485" s="65" t="inlineStr">
        <is>
          <t xml:space="preserve">1 </t>
        </is>
      </c>
      <c r="K1485" s="65" t="inlineStr">
        <is>
          <t xml:space="preserve">0 </t>
        </is>
      </c>
      <c r="L1485" s="65" t="inlineStr">
        <is>
          <t xml:space="preserve">0  ... 65535 </t>
        </is>
      </c>
      <c r="M1485" s="66" t="n"/>
      <c r="N1485" s="68" t="n"/>
    </row>
    <row customFormat="1" r="1486" s="60">
      <c r="A1486" s="64" t="inlineStr">
        <is>
          <t>OC31</t>
        </is>
      </c>
      <c r="B1486" s="65" t="inlineStr">
        <is>
          <t>Application setting 31</t>
        </is>
      </c>
      <c r="C1486" s="65" t="inlineStr">
        <is>
          <t>16#9DEF = 40431</t>
        </is>
      </c>
      <c r="D1486" s="66" t="n"/>
      <c r="E1486" s="66" t="n"/>
      <c r="F1486" s="66" t="n"/>
      <c r="G1486" s="65" t="inlineStr">
        <is>
          <t>External Controller Application Configuration</t>
        </is>
      </c>
      <c r="H1486" s="65" t="inlineStr">
        <is>
          <t>R/W</t>
        </is>
      </c>
      <c r="I1486" s="65" t="inlineStr">
        <is>
          <t>UINT (Unsigned16)</t>
        </is>
      </c>
      <c r="J1486" s="65" t="inlineStr">
        <is>
          <t xml:space="preserve">1 </t>
        </is>
      </c>
      <c r="K1486" s="65" t="inlineStr">
        <is>
          <t xml:space="preserve">0 </t>
        </is>
      </c>
      <c r="L1486" s="65" t="inlineStr">
        <is>
          <t xml:space="preserve">0  ... 65535 </t>
        </is>
      </c>
      <c r="M1486" s="66" t="n"/>
      <c r="N1486" s="68" t="n"/>
    </row>
    <row customFormat="1" r="1487" s="60">
      <c r="A1487" s="64" t="inlineStr">
        <is>
          <t>OC32</t>
        </is>
      </c>
      <c r="B1487" s="65" t="inlineStr">
        <is>
          <t>Application setting 32</t>
        </is>
      </c>
      <c r="C1487" s="65" t="inlineStr">
        <is>
          <t>16#9DF0 = 40432</t>
        </is>
      </c>
      <c r="D1487" s="66" t="n"/>
      <c r="E1487" s="66" t="n"/>
      <c r="F1487" s="66" t="n"/>
      <c r="G1487" s="65" t="inlineStr">
        <is>
          <t>External Controller Application Configuration</t>
        </is>
      </c>
      <c r="H1487" s="65" t="inlineStr">
        <is>
          <t>R/W</t>
        </is>
      </c>
      <c r="I1487" s="65" t="inlineStr">
        <is>
          <t>UINT (Unsigned16)</t>
        </is>
      </c>
      <c r="J1487" s="65" t="inlineStr">
        <is>
          <t xml:space="preserve">1 </t>
        </is>
      </c>
      <c r="K1487" s="65" t="inlineStr">
        <is>
          <t xml:space="preserve">0 </t>
        </is>
      </c>
      <c r="L1487" s="65" t="inlineStr">
        <is>
          <t xml:space="preserve">0  ... 65535 </t>
        </is>
      </c>
      <c r="M1487" s="66" t="n"/>
      <c r="N1487" s="68" t="n"/>
    </row>
    <row customFormat="1" r="1488" s="60">
      <c r="A1488" s="64" t="inlineStr">
        <is>
          <t>OC33</t>
        </is>
      </c>
      <c r="B1488" s="65" t="inlineStr">
        <is>
          <t>Application setting 33</t>
        </is>
      </c>
      <c r="C1488" s="65" t="inlineStr">
        <is>
          <t>16#9DF1 = 40433</t>
        </is>
      </c>
      <c r="D1488" s="66" t="n"/>
      <c r="E1488" s="66" t="n"/>
      <c r="F1488" s="66" t="n"/>
      <c r="G1488" s="65" t="inlineStr">
        <is>
          <t>External Controller Application Configuration</t>
        </is>
      </c>
      <c r="H1488" s="65" t="inlineStr">
        <is>
          <t>R/W</t>
        </is>
      </c>
      <c r="I1488" s="65" t="inlineStr">
        <is>
          <t>UINT (Unsigned16)</t>
        </is>
      </c>
      <c r="J1488" s="65" t="inlineStr">
        <is>
          <t xml:space="preserve">1 </t>
        </is>
      </c>
      <c r="K1488" s="65" t="inlineStr">
        <is>
          <t xml:space="preserve">0 </t>
        </is>
      </c>
      <c r="L1488" s="65" t="inlineStr">
        <is>
          <t xml:space="preserve">0  ... 65535 </t>
        </is>
      </c>
      <c r="M1488" s="66" t="n"/>
      <c r="N1488" s="68" t="n"/>
    </row>
    <row customFormat="1" r="1489" s="60">
      <c r="A1489" s="64" t="inlineStr">
        <is>
          <t>OC34</t>
        </is>
      </c>
      <c r="B1489" s="65" t="inlineStr">
        <is>
          <t>Application setting 34</t>
        </is>
      </c>
      <c r="C1489" s="65" t="inlineStr">
        <is>
          <t>16#9DF2 = 40434</t>
        </is>
      </c>
      <c r="D1489" s="66" t="n"/>
      <c r="E1489" s="66" t="n"/>
      <c r="F1489" s="66" t="n"/>
      <c r="G1489" s="65" t="inlineStr">
        <is>
          <t>External Controller Application Configuration</t>
        </is>
      </c>
      <c r="H1489" s="65" t="inlineStr">
        <is>
          <t>R/W</t>
        </is>
      </c>
      <c r="I1489" s="65" t="inlineStr">
        <is>
          <t>UINT (Unsigned16)</t>
        </is>
      </c>
      <c r="J1489" s="65" t="inlineStr">
        <is>
          <t xml:space="preserve">1 </t>
        </is>
      </c>
      <c r="K1489" s="65" t="inlineStr">
        <is>
          <t xml:space="preserve">0 </t>
        </is>
      </c>
      <c r="L1489" s="65" t="inlineStr">
        <is>
          <t xml:space="preserve">0  ... 65535 </t>
        </is>
      </c>
      <c r="M1489" s="66" t="n"/>
      <c r="N1489" s="68" t="n"/>
    </row>
    <row customFormat="1" r="1490" s="60">
      <c r="A1490" s="64" t="inlineStr">
        <is>
          <t>OC35</t>
        </is>
      </c>
      <c r="B1490" s="65" t="inlineStr">
        <is>
          <t>Application setting 35</t>
        </is>
      </c>
      <c r="C1490" s="65" t="inlineStr">
        <is>
          <t>16#9DF3 = 40435</t>
        </is>
      </c>
      <c r="D1490" s="66" t="n"/>
      <c r="E1490" s="66" t="n"/>
      <c r="F1490" s="66" t="n"/>
      <c r="G1490" s="65" t="inlineStr">
        <is>
          <t>External Controller Application Configuration</t>
        </is>
      </c>
      <c r="H1490" s="65" t="inlineStr">
        <is>
          <t>R/W</t>
        </is>
      </c>
      <c r="I1490" s="65" t="inlineStr">
        <is>
          <t>UINT (Unsigned16)</t>
        </is>
      </c>
      <c r="J1490" s="65" t="inlineStr">
        <is>
          <t xml:space="preserve">1 </t>
        </is>
      </c>
      <c r="K1490" s="65" t="inlineStr">
        <is>
          <t xml:space="preserve">0 </t>
        </is>
      </c>
      <c r="L1490" s="65" t="inlineStr">
        <is>
          <t xml:space="preserve">0  ... 65535 </t>
        </is>
      </c>
      <c r="M1490" s="66" t="n"/>
      <c r="N1490" s="68" t="n"/>
    </row>
    <row customFormat="1" r="1491" s="60">
      <c r="A1491" s="64" t="inlineStr">
        <is>
          <t>OC36</t>
        </is>
      </c>
      <c r="B1491" s="65" t="inlineStr">
        <is>
          <t>Application setting 36</t>
        </is>
      </c>
      <c r="C1491" s="65" t="inlineStr">
        <is>
          <t>16#9DF4 = 40436</t>
        </is>
      </c>
      <c r="D1491" s="66" t="n"/>
      <c r="E1491" s="66" t="n"/>
      <c r="F1491" s="66" t="n"/>
      <c r="G1491" s="65" t="inlineStr">
        <is>
          <t>External Controller Application Configuration</t>
        </is>
      </c>
      <c r="H1491" s="65" t="inlineStr">
        <is>
          <t>R/W</t>
        </is>
      </c>
      <c r="I1491" s="65" t="inlineStr">
        <is>
          <t>UINT (Unsigned16)</t>
        </is>
      </c>
      <c r="J1491" s="65" t="inlineStr">
        <is>
          <t xml:space="preserve">1 </t>
        </is>
      </c>
      <c r="K1491" s="65" t="inlineStr">
        <is>
          <t xml:space="preserve">0 </t>
        </is>
      </c>
      <c r="L1491" s="65" t="inlineStr">
        <is>
          <t xml:space="preserve">0  ... 65535 </t>
        </is>
      </c>
      <c r="M1491" s="66" t="n"/>
      <c r="N1491" s="68" t="n"/>
    </row>
    <row customFormat="1" r="1492" s="60">
      <c r="A1492" s="64" t="inlineStr">
        <is>
          <t>OC37</t>
        </is>
      </c>
      <c r="B1492" s="65" t="inlineStr">
        <is>
          <t>Application setting 37</t>
        </is>
      </c>
      <c r="C1492" s="65" t="inlineStr">
        <is>
          <t>16#9DF5 = 40437</t>
        </is>
      </c>
      <c r="D1492" s="66" t="n"/>
      <c r="E1492" s="66" t="n"/>
      <c r="F1492" s="66" t="n"/>
      <c r="G1492" s="65" t="inlineStr">
        <is>
          <t>External Controller Application Configuration</t>
        </is>
      </c>
      <c r="H1492" s="65" t="inlineStr">
        <is>
          <t>R/W</t>
        </is>
      </c>
      <c r="I1492" s="65" t="inlineStr">
        <is>
          <t>UINT (Unsigned16)</t>
        </is>
      </c>
      <c r="J1492" s="65" t="inlineStr">
        <is>
          <t xml:space="preserve">1 </t>
        </is>
      </c>
      <c r="K1492" s="65" t="inlineStr">
        <is>
          <t xml:space="preserve">0 </t>
        </is>
      </c>
      <c r="L1492" s="65" t="inlineStr">
        <is>
          <t xml:space="preserve">0  ... 65535 </t>
        </is>
      </c>
      <c r="M1492" s="66" t="n"/>
      <c r="N1492" s="68" t="n"/>
    </row>
    <row customFormat="1" r="1493" s="60">
      <c r="A1493" s="64" t="inlineStr">
        <is>
          <t>OC38</t>
        </is>
      </c>
      <c r="B1493" s="65" t="inlineStr">
        <is>
          <t>Application setting 38</t>
        </is>
      </c>
      <c r="C1493" s="65" t="inlineStr">
        <is>
          <t>16#9DF6 = 40438</t>
        </is>
      </c>
      <c r="D1493" s="66" t="n"/>
      <c r="E1493" s="66" t="n"/>
      <c r="F1493" s="66" t="n"/>
      <c r="G1493" s="65" t="inlineStr">
        <is>
          <t>External Controller Application Configuration</t>
        </is>
      </c>
      <c r="H1493" s="65" t="inlineStr">
        <is>
          <t>R/W</t>
        </is>
      </c>
      <c r="I1493" s="65" t="inlineStr">
        <is>
          <t>UINT (Unsigned16)</t>
        </is>
      </c>
      <c r="J1493" s="65" t="inlineStr">
        <is>
          <t xml:space="preserve">1 </t>
        </is>
      </c>
      <c r="K1493" s="65" t="inlineStr">
        <is>
          <t xml:space="preserve">0 </t>
        </is>
      </c>
      <c r="L1493" s="65" t="inlineStr">
        <is>
          <t xml:space="preserve">0  ... 65535 </t>
        </is>
      </c>
      <c r="M1493" s="66" t="n"/>
      <c r="N1493" s="68" t="n"/>
    </row>
    <row customFormat="1" r="1494" s="60">
      <c r="A1494" s="64" t="inlineStr">
        <is>
          <t>OC39</t>
        </is>
      </c>
      <c r="B1494" s="65" t="inlineStr">
        <is>
          <t>Application setting 39</t>
        </is>
      </c>
      <c r="C1494" s="65" t="inlineStr">
        <is>
          <t>16#9DF7 = 40439</t>
        </is>
      </c>
      <c r="D1494" s="66" t="n"/>
      <c r="E1494" s="66" t="n"/>
      <c r="F1494" s="66" t="n"/>
      <c r="G1494" s="65" t="inlineStr">
        <is>
          <t>External Controller Application Configuration</t>
        </is>
      </c>
      <c r="H1494" s="65" t="inlineStr">
        <is>
          <t>R/W</t>
        </is>
      </c>
      <c r="I1494" s="65" t="inlineStr">
        <is>
          <t>UINT (Unsigned16)</t>
        </is>
      </c>
      <c r="J1494" s="65" t="inlineStr">
        <is>
          <t xml:space="preserve">1 </t>
        </is>
      </c>
      <c r="K1494" s="65" t="inlineStr">
        <is>
          <t xml:space="preserve">0 </t>
        </is>
      </c>
      <c r="L1494" s="65" t="inlineStr">
        <is>
          <t xml:space="preserve">0  ... 65535 </t>
        </is>
      </c>
      <c r="M1494" s="66" t="n"/>
      <c r="N1494" s="68" t="n"/>
    </row>
    <row customFormat="1" r="1495" s="60">
      <c r="A1495" s="64" t="inlineStr">
        <is>
          <t>OC40</t>
        </is>
      </c>
      <c r="B1495" s="65" t="inlineStr">
        <is>
          <t>Application setting 40</t>
        </is>
      </c>
      <c r="C1495" s="65" t="inlineStr">
        <is>
          <t>16#9DF8 = 40440</t>
        </is>
      </c>
      <c r="D1495" s="66" t="n"/>
      <c r="E1495" s="66" t="n"/>
      <c r="F1495" s="66" t="n"/>
      <c r="G1495" s="65" t="inlineStr">
        <is>
          <t>External Controller Application Configuration</t>
        </is>
      </c>
      <c r="H1495" s="65" t="inlineStr">
        <is>
          <t>R/W</t>
        </is>
      </c>
      <c r="I1495" s="65" t="inlineStr">
        <is>
          <t>UINT (Unsigned16)</t>
        </is>
      </c>
      <c r="J1495" s="65" t="inlineStr">
        <is>
          <t xml:space="preserve">1 </t>
        </is>
      </c>
      <c r="K1495" s="65" t="inlineStr">
        <is>
          <t xml:space="preserve">0 </t>
        </is>
      </c>
      <c r="L1495" s="65" t="inlineStr">
        <is>
          <t xml:space="preserve">0  ... 65535 </t>
        </is>
      </c>
      <c r="M1495" s="66" t="n"/>
      <c r="N1495" s="68" t="n"/>
    </row>
    <row customFormat="1" r="1496" s="60">
      <c r="A1496" s="64" t="inlineStr">
        <is>
          <t>OC41</t>
        </is>
      </c>
      <c r="B1496" s="65" t="inlineStr">
        <is>
          <t>Application setting 41</t>
        </is>
      </c>
      <c r="C1496" s="65" t="inlineStr">
        <is>
          <t>16#9DF9 = 40441</t>
        </is>
      </c>
      <c r="D1496" s="66" t="n"/>
      <c r="E1496" s="66" t="n"/>
      <c r="F1496" s="66" t="n"/>
      <c r="G1496" s="65" t="inlineStr">
        <is>
          <t>External Controller Application Configuration</t>
        </is>
      </c>
      <c r="H1496" s="65" t="inlineStr">
        <is>
          <t>R/W</t>
        </is>
      </c>
      <c r="I1496" s="65" t="inlineStr">
        <is>
          <t>UINT (Unsigned16)</t>
        </is>
      </c>
      <c r="J1496" s="65" t="inlineStr">
        <is>
          <t xml:space="preserve">1 </t>
        </is>
      </c>
      <c r="K1496" s="65" t="inlineStr">
        <is>
          <t xml:space="preserve">0 </t>
        </is>
      </c>
      <c r="L1496" s="65" t="inlineStr">
        <is>
          <t xml:space="preserve">0  ... 65535 </t>
        </is>
      </c>
      <c r="M1496" s="66" t="n"/>
      <c r="N1496" s="68" t="n"/>
    </row>
    <row customFormat="1" r="1497" s="60">
      <c r="A1497" s="64" t="inlineStr">
        <is>
          <t>OC42</t>
        </is>
      </c>
      <c r="B1497" s="65" t="inlineStr">
        <is>
          <t>Application setting 42</t>
        </is>
      </c>
      <c r="C1497" s="65" t="inlineStr">
        <is>
          <t>16#9DFA = 40442</t>
        </is>
      </c>
      <c r="D1497" s="66" t="n"/>
      <c r="E1497" s="66" t="n"/>
      <c r="F1497" s="66" t="n"/>
      <c r="G1497" s="65" t="inlineStr">
        <is>
          <t>External Controller Application Configuration</t>
        </is>
      </c>
      <c r="H1497" s="65" t="inlineStr">
        <is>
          <t>R/W</t>
        </is>
      </c>
      <c r="I1497" s="65" t="inlineStr">
        <is>
          <t>UINT (Unsigned16)</t>
        </is>
      </c>
      <c r="J1497" s="65" t="inlineStr">
        <is>
          <t xml:space="preserve">1 </t>
        </is>
      </c>
      <c r="K1497" s="65" t="inlineStr">
        <is>
          <t xml:space="preserve">0 </t>
        </is>
      </c>
      <c r="L1497" s="65" t="inlineStr">
        <is>
          <t xml:space="preserve">0  ... 65535 </t>
        </is>
      </c>
      <c r="M1497" s="66" t="n"/>
      <c r="N1497" s="68" t="n"/>
    </row>
    <row customFormat="1" r="1498" s="60">
      <c r="A1498" s="64" t="inlineStr">
        <is>
          <t>OC43</t>
        </is>
      </c>
      <c r="B1498" s="65" t="inlineStr">
        <is>
          <t>Application setting 43</t>
        </is>
      </c>
      <c r="C1498" s="65" t="inlineStr">
        <is>
          <t>16#9DFB = 40443</t>
        </is>
      </c>
      <c r="D1498" s="66" t="n"/>
      <c r="E1498" s="66" t="n"/>
      <c r="F1498" s="66" t="n"/>
      <c r="G1498" s="65" t="inlineStr">
        <is>
          <t>External Controller Application Configuration</t>
        </is>
      </c>
      <c r="H1498" s="65" t="inlineStr">
        <is>
          <t>R/W</t>
        </is>
      </c>
      <c r="I1498" s="65" t="inlineStr">
        <is>
          <t>UINT (Unsigned16)</t>
        </is>
      </c>
      <c r="J1498" s="65" t="inlineStr">
        <is>
          <t xml:space="preserve">1 </t>
        </is>
      </c>
      <c r="K1498" s="65" t="inlineStr">
        <is>
          <t xml:space="preserve">0 </t>
        </is>
      </c>
      <c r="L1498" s="65" t="inlineStr">
        <is>
          <t xml:space="preserve">0  ... 65535 </t>
        </is>
      </c>
      <c r="M1498" s="66" t="n"/>
      <c r="N1498" s="68" t="n"/>
    </row>
    <row customFormat="1" r="1499" s="60">
      <c r="A1499" s="64" t="inlineStr">
        <is>
          <t>OC44</t>
        </is>
      </c>
      <c r="B1499" s="65" t="inlineStr">
        <is>
          <t>Application setting 44</t>
        </is>
      </c>
      <c r="C1499" s="65" t="inlineStr">
        <is>
          <t>16#9DFC = 40444</t>
        </is>
      </c>
      <c r="D1499" s="66" t="n"/>
      <c r="E1499" s="66" t="n"/>
      <c r="F1499" s="66" t="n"/>
      <c r="G1499" s="65" t="inlineStr">
        <is>
          <t>External Controller Application Configuration</t>
        </is>
      </c>
      <c r="H1499" s="65" t="inlineStr">
        <is>
          <t>R/W</t>
        </is>
      </c>
      <c r="I1499" s="65" t="inlineStr">
        <is>
          <t>UINT (Unsigned16)</t>
        </is>
      </c>
      <c r="J1499" s="65" t="inlineStr">
        <is>
          <t xml:space="preserve">1 </t>
        </is>
      </c>
      <c r="K1499" s="65" t="inlineStr">
        <is>
          <t xml:space="preserve">0 </t>
        </is>
      </c>
      <c r="L1499" s="65" t="inlineStr">
        <is>
          <t xml:space="preserve">0  ... 65535 </t>
        </is>
      </c>
      <c r="M1499" s="66" t="n"/>
      <c r="N1499" s="68" t="n"/>
    </row>
    <row customFormat="1" r="1500" s="60">
      <c r="A1500" s="64" t="inlineStr">
        <is>
          <t>OC45</t>
        </is>
      </c>
      <c r="B1500" s="65" t="inlineStr">
        <is>
          <t>Application setting 45</t>
        </is>
      </c>
      <c r="C1500" s="65" t="inlineStr">
        <is>
          <t>16#9DFD = 40445</t>
        </is>
      </c>
      <c r="D1500" s="66" t="n"/>
      <c r="E1500" s="66" t="n"/>
      <c r="F1500" s="66" t="n"/>
      <c r="G1500" s="65" t="inlineStr">
        <is>
          <t>External Controller Application Configuration</t>
        </is>
      </c>
      <c r="H1500" s="65" t="inlineStr">
        <is>
          <t>R/W</t>
        </is>
      </c>
      <c r="I1500" s="65" t="inlineStr">
        <is>
          <t>UINT (Unsigned16)</t>
        </is>
      </c>
      <c r="J1500" s="65" t="inlineStr">
        <is>
          <t xml:space="preserve">1 </t>
        </is>
      </c>
      <c r="K1500" s="65" t="inlineStr">
        <is>
          <t xml:space="preserve">0 </t>
        </is>
      </c>
      <c r="L1500" s="65" t="inlineStr">
        <is>
          <t xml:space="preserve">0  ... 65535 </t>
        </is>
      </c>
      <c r="M1500" s="66" t="n"/>
      <c r="N1500" s="68" t="n"/>
    </row>
    <row customFormat="1" r="1501" s="60">
      <c r="A1501" s="64" t="inlineStr">
        <is>
          <t>OC46</t>
        </is>
      </c>
      <c r="B1501" s="65" t="inlineStr">
        <is>
          <t>Application setting 46</t>
        </is>
      </c>
      <c r="C1501" s="65" t="inlineStr">
        <is>
          <t>16#9DFE = 40446</t>
        </is>
      </c>
      <c r="D1501" s="66" t="n"/>
      <c r="E1501" s="66" t="n"/>
      <c r="F1501" s="66" t="n"/>
      <c r="G1501" s="65" t="inlineStr">
        <is>
          <t>External Controller Application Configuration</t>
        </is>
      </c>
      <c r="H1501" s="65" t="inlineStr">
        <is>
          <t>R/W</t>
        </is>
      </c>
      <c r="I1501" s="65" t="inlineStr">
        <is>
          <t>UINT (Unsigned16)</t>
        </is>
      </c>
      <c r="J1501" s="65" t="inlineStr">
        <is>
          <t xml:space="preserve">1 </t>
        </is>
      </c>
      <c r="K1501" s="65" t="inlineStr">
        <is>
          <t xml:space="preserve">0 </t>
        </is>
      </c>
      <c r="L1501" s="65" t="inlineStr">
        <is>
          <t xml:space="preserve">0  ... 65535 </t>
        </is>
      </c>
      <c r="M1501" s="66" t="n"/>
      <c r="N1501" s="68" t="n"/>
    </row>
    <row customFormat="1" r="1502" s="60">
      <c r="A1502" s="64" t="inlineStr">
        <is>
          <t>OC47</t>
        </is>
      </c>
      <c r="B1502" s="65" t="inlineStr">
        <is>
          <t>Application setting 47</t>
        </is>
      </c>
      <c r="C1502" s="65" t="inlineStr">
        <is>
          <t>16#9DFF = 40447</t>
        </is>
      </c>
      <c r="D1502" s="66" t="n"/>
      <c r="E1502" s="66" t="n"/>
      <c r="F1502" s="66" t="n"/>
      <c r="G1502" s="65" t="inlineStr">
        <is>
          <t>External Controller Application Configuration</t>
        </is>
      </c>
      <c r="H1502" s="65" t="inlineStr">
        <is>
          <t>R/W</t>
        </is>
      </c>
      <c r="I1502" s="65" t="inlineStr">
        <is>
          <t>UINT (Unsigned16)</t>
        </is>
      </c>
      <c r="J1502" s="65" t="inlineStr">
        <is>
          <t xml:space="preserve">1 </t>
        </is>
      </c>
      <c r="K1502" s="65" t="inlineStr">
        <is>
          <t xml:space="preserve">0 </t>
        </is>
      </c>
      <c r="L1502" s="65" t="inlineStr">
        <is>
          <t xml:space="preserve">0  ... 65535 </t>
        </is>
      </c>
      <c r="M1502" s="66" t="n"/>
      <c r="N1502" s="68" t="n"/>
    </row>
    <row customFormat="1" r="1503" s="60">
      <c r="A1503" s="64" t="inlineStr">
        <is>
          <t>OC48</t>
        </is>
      </c>
      <c r="B1503" s="65" t="inlineStr">
        <is>
          <t>Application setting 48</t>
        </is>
      </c>
      <c r="C1503" s="65" t="inlineStr">
        <is>
          <t>16#9E00 = 40448</t>
        </is>
      </c>
      <c r="D1503" s="66" t="n"/>
      <c r="E1503" s="66" t="n"/>
      <c r="F1503" s="66" t="n"/>
      <c r="G1503" s="65" t="inlineStr">
        <is>
          <t>External Controller Application Configuration</t>
        </is>
      </c>
      <c r="H1503" s="65" t="inlineStr">
        <is>
          <t>R/W</t>
        </is>
      </c>
      <c r="I1503" s="65" t="inlineStr">
        <is>
          <t>UINT (Unsigned16)</t>
        </is>
      </c>
      <c r="J1503" s="65" t="inlineStr">
        <is>
          <t xml:space="preserve">1 </t>
        </is>
      </c>
      <c r="K1503" s="65" t="inlineStr">
        <is>
          <t xml:space="preserve">0 </t>
        </is>
      </c>
      <c r="L1503" s="65" t="inlineStr">
        <is>
          <t xml:space="preserve">0  ... 65535 </t>
        </is>
      </c>
      <c r="M1503" s="66" t="n"/>
      <c r="N1503" s="68" t="n"/>
    </row>
    <row customFormat="1" r="1504" s="60">
      <c r="A1504" s="64" t="inlineStr">
        <is>
          <t>OC49</t>
        </is>
      </c>
      <c r="B1504" s="65" t="inlineStr">
        <is>
          <t>Application setting 49</t>
        </is>
      </c>
      <c r="C1504" s="65" t="inlineStr">
        <is>
          <t>16#9E01 = 40449</t>
        </is>
      </c>
      <c r="D1504" s="66" t="n"/>
      <c r="E1504" s="66" t="n"/>
      <c r="F1504" s="66" t="n"/>
      <c r="G1504" s="65" t="inlineStr">
        <is>
          <t>External Controller Application Configuration</t>
        </is>
      </c>
      <c r="H1504" s="65" t="inlineStr">
        <is>
          <t>R/W</t>
        </is>
      </c>
      <c r="I1504" s="65" t="inlineStr">
        <is>
          <t>UINT (Unsigned16)</t>
        </is>
      </c>
      <c r="J1504" s="65" t="inlineStr">
        <is>
          <t xml:space="preserve">1 </t>
        </is>
      </c>
      <c r="K1504" s="65" t="inlineStr">
        <is>
          <t xml:space="preserve">0 </t>
        </is>
      </c>
      <c r="L1504" s="65" t="inlineStr">
        <is>
          <t xml:space="preserve">0  ... 65535 </t>
        </is>
      </c>
      <c r="M1504" s="66" t="n"/>
      <c r="N1504" s="68" t="n"/>
    </row>
    <row customFormat="1" r="1505" s="60">
      <c r="A1505" s="64" t="inlineStr">
        <is>
          <t>OC50</t>
        </is>
      </c>
      <c r="B1505" s="65" t="inlineStr">
        <is>
          <t>Application setting 50</t>
        </is>
      </c>
      <c r="C1505" s="65" t="inlineStr">
        <is>
          <t>16#9E02 = 40450</t>
        </is>
      </c>
      <c r="D1505" s="66" t="n"/>
      <c r="E1505" s="66" t="n"/>
      <c r="F1505" s="66" t="n"/>
      <c r="G1505" s="65" t="inlineStr">
        <is>
          <t>External Controller Application Configuration</t>
        </is>
      </c>
      <c r="H1505" s="65" t="inlineStr">
        <is>
          <t>R/W</t>
        </is>
      </c>
      <c r="I1505" s="65" t="inlineStr">
        <is>
          <t>UINT (Unsigned16)</t>
        </is>
      </c>
      <c r="J1505" s="65" t="inlineStr">
        <is>
          <t xml:space="preserve">1 </t>
        </is>
      </c>
      <c r="K1505" s="65" t="inlineStr">
        <is>
          <t xml:space="preserve">0 </t>
        </is>
      </c>
      <c r="L1505" s="65" t="inlineStr">
        <is>
          <t xml:space="preserve">0  ... 65535 </t>
        </is>
      </c>
      <c r="M1505" s="66" t="n"/>
      <c r="N1505" s="68" t="n"/>
    </row>
    <row customFormat="1" r="1506" s="60">
      <c r="A1506" s="64" t="inlineStr">
        <is>
          <t>OC51</t>
        </is>
      </c>
      <c r="B1506" s="65" t="inlineStr">
        <is>
          <t>Application setting 51</t>
        </is>
      </c>
      <c r="C1506" s="65" t="inlineStr">
        <is>
          <t>16#9E03 = 40451</t>
        </is>
      </c>
      <c r="D1506" s="66" t="n"/>
      <c r="E1506" s="66" t="n"/>
      <c r="F1506" s="66" t="n"/>
      <c r="G1506" s="65" t="inlineStr">
        <is>
          <t>External Controller Application Configuration</t>
        </is>
      </c>
      <c r="H1506" s="65" t="inlineStr">
        <is>
          <t>R/W</t>
        </is>
      </c>
      <c r="I1506" s="65" t="inlineStr">
        <is>
          <t>UINT (Unsigned16)</t>
        </is>
      </c>
      <c r="J1506" s="65" t="inlineStr">
        <is>
          <t xml:space="preserve">1 </t>
        </is>
      </c>
      <c r="K1506" s="65" t="inlineStr">
        <is>
          <t xml:space="preserve">0 </t>
        </is>
      </c>
      <c r="L1506" s="65" t="inlineStr">
        <is>
          <t xml:space="preserve">0  ... 65535 </t>
        </is>
      </c>
      <c r="M1506" s="66" t="n"/>
      <c r="N1506" s="68" t="n"/>
    </row>
    <row customFormat="1" r="1507" s="60">
      <c r="A1507" s="64" t="inlineStr">
        <is>
          <t>OC52</t>
        </is>
      </c>
      <c r="B1507" s="65" t="inlineStr">
        <is>
          <t>Application setting 52</t>
        </is>
      </c>
      <c r="C1507" s="65" t="inlineStr">
        <is>
          <t>16#9E04 = 40452</t>
        </is>
      </c>
      <c r="D1507" s="66" t="n"/>
      <c r="E1507" s="66" t="n"/>
      <c r="F1507" s="66" t="n"/>
      <c r="G1507" s="65" t="inlineStr">
        <is>
          <t>External Controller Application Configuration</t>
        </is>
      </c>
      <c r="H1507" s="65" t="inlineStr">
        <is>
          <t>R/W</t>
        </is>
      </c>
      <c r="I1507" s="65" t="inlineStr">
        <is>
          <t>UINT (Unsigned16)</t>
        </is>
      </c>
      <c r="J1507" s="65" t="inlineStr">
        <is>
          <t xml:space="preserve">1 </t>
        </is>
      </c>
      <c r="K1507" s="65" t="inlineStr">
        <is>
          <t xml:space="preserve">0 </t>
        </is>
      </c>
      <c r="L1507" s="65" t="inlineStr">
        <is>
          <t xml:space="preserve">0  ... 65535 </t>
        </is>
      </c>
      <c r="M1507" s="66" t="n"/>
      <c r="N1507" s="68" t="n"/>
    </row>
    <row customFormat="1" r="1508" s="60">
      <c r="A1508" s="64" t="inlineStr">
        <is>
          <t>OC53</t>
        </is>
      </c>
      <c r="B1508" s="65" t="inlineStr">
        <is>
          <t>Application setting 53</t>
        </is>
      </c>
      <c r="C1508" s="65" t="inlineStr">
        <is>
          <t>16#9E05 = 40453</t>
        </is>
      </c>
      <c r="D1508" s="66" t="n"/>
      <c r="E1508" s="66" t="n"/>
      <c r="F1508" s="66" t="n"/>
      <c r="G1508" s="65" t="inlineStr">
        <is>
          <t>External Controller Application Configuration</t>
        </is>
      </c>
      <c r="H1508" s="65" t="inlineStr">
        <is>
          <t>R/W</t>
        </is>
      </c>
      <c r="I1508" s="65" t="inlineStr">
        <is>
          <t>UINT (Unsigned16)</t>
        </is>
      </c>
      <c r="J1508" s="65" t="inlineStr">
        <is>
          <t xml:space="preserve">1 </t>
        </is>
      </c>
      <c r="K1508" s="65" t="inlineStr">
        <is>
          <t xml:space="preserve">0 </t>
        </is>
      </c>
      <c r="L1508" s="65" t="inlineStr">
        <is>
          <t xml:space="preserve">0  ... 65535 </t>
        </is>
      </c>
      <c r="M1508" s="66" t="n"/>
      <c r="N1508" s="68" t="n"/>
    </row>
    <row customFormat="1" r="1509" s="60">
      <c r="A1509" s="64" t="inlineStr">
        <is>
          <t>OC54</t>
        </is>
      </c>
      <c r="B1509" s="65" t="inlineStr">
        <is>
          <t>Application setting 54</t>
        </is>
      </c>
      <c r="C1509" s="65" t="inlineStr">
        <is>
          <t>16#9E06 = 40454</t>
        </is>
      </c>
      <c r="D1509" s="66" t="n"/>
      <c r="E1509" s="66" t="n"/>
      <c r="F1509" s="66" t="n"/>
      <c r="G1509" s="65" t="inlineStr">
        <is>
          <t>External Controller Application Configuration</t>
        </is>
      </c>
      <c r="H1509" s="65" t="inlineStr">
        <is>
          <t>R/W</t>
        </is>
      </c>
      <c r="I1509" s="65" t="inlineStr">
        <is>
          <t>UINT (Unsigned16)</t>
        </is>
      </c>
      <c r="J1509" s="65" t="inlineStr">
        <is>
          <t xml:space="preserve">1 </t>
        </is>
      </c>
      <c r="K1509" s="65" t="inlineStr">
        <is>
          <t xml:space="preserve">0 </t>
        </is>
      </c>
      <c r="L1509" s="65" t="inlineStr">
        <is>
          <t xml:space="preserve">0  ... 65535 </t>
        </is>
      </c>
      <c r="M1509" s="66" t="n"/>
      <c r="N1509" s="68" t="n"/>
    </row>
    <row customFormat="1" r="1510" s="60">
      <c r="A1510" s="64" t="inlineStr">
        <is>
          <t>OC55</t>
        </is>
      </c>
      <c r="B1510" s="65" t="inlineStr">
        <is>
          <t>Application setting 55</t>
        </is>
      </c>
      <c r="C1510" s="65" t="inlineStr">
        <is>
          <t>16#9E07 = 40455</t>
        </is>
      </c>
      <c r="D1510" s="66" t="n"/>
      <c r="E1510" s="66" t="n"/>
      <c r="F1510" s="66" t="n"/>
      <c r="G1510" s="65" t="inlineStr">
        <is>
          <t>External Controller Application Configuration</t>
        </is>
      </c>
      <c r="H1510" s="65" t="inlineStr">
        <is>
          <t>R/W</t>
        </is>
      </c>
      <c r="I1510" s="65" t="inlineStr">
        <is>
          <t>UINT (Unsigned16)</t>
        </is>
      </c>
      <c r="J1510" s="65" t="inlineStr">
        <is>
          <t xml:space="preserve">1 </t>
        </is>
      </c>
      <c r="K1510" s="65" t="inlineStr">
        <is>
          <t xml:space="preserve">0 </t>
        </is>
      </c>
      <c r="L1510" s="65" t="inlineStr">
        <is>
          <t xml:space="preserve">0  ... 65535 </t>
        </is>
      </c>
      <c r="M1510" s="66" t="n"/>
      <c r="N1510" s="68" t="n"/>
    </row>
    <row customFormat="1" r="1511" s="60">
      <c r="A1511" s="64" t="inlineStr">
        <is>
          <t>OC56</t>
        </is>
      </c>
      <c r="B1511" s="65" t="inlineStr">
        <is>
          <t>Application setting 56</t>
        </is>
      </c>
      <c r="C1511" s="65" t="inlineStr">
        <is>
          <t>16#9E08 = 40456</t>
        </is>
      </c>
      <c r="D1511" s="66" t="n"/>
      <c r="E1511" s="66" t="n"/>
      <c r="F1511" s="66" t="n"/>
      <c r="G1511" s="65" t="inlineStr">
        <is>
          <t>External Controller Application Configuration</t>
        </is>
      </c>
      <c r="H1511" s="65" t="inlineStr">
        <is>
          <t>R/W</t>
        </is>
      </c>
      <c r="I1511" s="65" t="inlineStr">
        <is>
          <t>UINT (Unsigned16)</t>
        </is>
      </c>
      <c r="J1511" s="65" t="inlineStr">
        <is>
          <t xml:space="preserve">1 </t>
        </is>
      </c>
      <c r="K1511" s="65" t="inlineStr">
        <is>
          <t xml:space="preserve">0 </t>
        </is>
      </c>
      <c r="L1511" s="65" t="inlineStr">
        <is>
          <t xml:space="preserve">0  ... 65535 </t>
        </is>
      </c>
      <c r="M1511" s="66" t="n"/>
      <c r="N1511" s="68" t="n"/>
    </row>
    <row customFormat="1" r="1512" s="60">
      <c r="A1512" s="64" t="inlineStr">
        <is>
          <t>OC57</t>
        </is>
      </c>
      <c r="B1512" s="65" t="inlineStr">
        <is>
          <t>Application setting 57</t>
        </is>
      </c>
      <c r="C1512" s="65" t="inlineStr">
        <is>
          <t>16#9E09 = 40457</t>
        </is>
      </c>
      <c r="D1512" s="66" t="n"/>
      <c r="E1512" s="66" t="n"/>
      <c r="F1512" s="66" t="n"/>
      <c r="G1512" s="65" t="inlineStr">
        <is>
          <t>External Controller Application Configuration</t>
        </is>
      </c>
      <c r="H1512" s="65" t="inlineStr">
        <is>
          <t>R/W</t>
        </is>
      </c>
      <c r="I1512" s="65" t="inlineStr">
        <is>
          <t>UINT (Unsigned16)</t>
        </is>
      </c>
      <c r="J1512" s="65" t="inlineStr">
        <is>
          <t xml:space="preserve">1 </t>
        </is>
      </c>
      <c r="K1512" s="65" t="inlineStr">
        <is>
          <t xml:space="preserve">0 </t>
        </is>
      </c>
      <c r="L1512" s="65" t="inlineStr">
        <is>
          <t xml:space="preserve">0  ... 65535 </t>
        </is>
      </c>
      <c r="M1512" s="66" t="n"/>
      <c r="N1512" s="68" t="n"/>
    </row>
    <row customFormat="1" r="1513" s="60">
      <c r="A1513" s="64" t="inlineStr">
        <is>
          <t>OC58</t>
        </is>
      </c>
      <c r="B1513" s="65" t="inlineStr">
        <is>
          <t>Application setting 58</t>
        </is>
      </c>
      <c r="C1513" s="65" t="inlineStr">
        <is>
          <t>16#9E0A = 40458</t>
        </is>
      </c>
      <c r="D1513" s="66" t="n"/>
      <c r="E1513" s="66" t="n"/>
      <c r="F1513" s="66" t="n"/>
      <c r="G1513" s="65" t="inlineStr">
        <is>
          <t>External Controller Application Configuration</t>
        </is>
      </c>
      <c r="H1513" s="65" t="inlineStr">
        <is>
          <t>R/W</t>
        </is>
      </c>
      <c r="I1513" s="65" t="inlineStr">
        <is>
          <t>UINT (Unsigned16)</t>
        </is>
      </c>
      <c r="J1513" s="65" t="inlineStr">
        <is>
          <t xml:space="preserve">1 </t>
        </is>
      </c>
      <c r="K1513" s="65" t="inlineStr">
        <is>
          <t xml:space="preserve">0 </t>
        </is>
      </c>
      <c r="L1513" s="65" t="inlineStr">
        <is>
          <t xml:space="preserve">0  ... 65535 </t>
        </is>
      </c>
      <c r="M1513" s="66" t="n"/>
      <c r="N1513" s="68" t="n"/>
    </row>
    <row customFormat="1" r="1514" s="60">
      <c r="A1514" s="64" t="inlineStr">
        <is>
          <t>OC59</t>
        </is>
      </c>
      <c r="B1514" s="65" t="inlineStr">
        <is>
          <t>Application setting 59</t>
        </is>
      </c>
      <c r="C1514" s="65" t="inlineStr">
        <is>
          <t>16#9E0B = 40459</t>
        </is>
      </c>
      <c r="D1514" s="66" t="n"/>
      <c r="E1514" s="66" t="n"/>
      <c r="F1514" s="66" t="n"/>
      <c r="G1514" s="65" t="inlineStr">
        <is>
          <t>External Controller Application Configuration</t>
        </is>
      </c>
      <c r="H1514" s="65" t="inlineStr">
        <is>
          <t>R/W</t>
        </is>
      </c>
      <c r="I1514" s="65" t="inlineStr">
        <is>
          <t>UINT (Unsigned16)</t>
        </is>
      </c>
      <c r="J1514" s="65" t="inlineStr">
        <is>
          <t xml:space="preserve">1 </t>
        </is>
      </c>
      <c r="K1514" s="65" t="inlineStr">
        <is>
          <t xml:space="preserve">0 </t>
        </is>
      </c>
      <c r="L1514" s="65" t="inlineStr">
        <is>
          <t xml:space="preserve">0  ... 65535 </t>
        </is>
      </c>
      <c r="M1514" s="66" t="n"/>
      <c r="N1514" s="68" t="n"/>
    </row>
    <row customFormat="1" r="1515" s="60">
      <c r="A1515" s="64" t="inlineStr">
        <is>
          <t>OC60</t>
        </is>
      </c>
      <c r="B1515" s="65" t="inlineStr">
        <is>
          <t>Application setting 60</t>
        </is>
      </c>
      <c r="C1515" s="65" t="inlineStr">
        <is>
          <t>16#9E0C = 40460</t>
        </is>
      </c>
      <c r="D1515" s="66" t="n"/>
      <c r="E1515" s="66" t="n"/>
      <c r="F1515" s="66" t="n"/>
      <c r="G1515" s="65" t="inlineStr">
        <is>
          <t>External Controller Application Configuration</t>
        </is>
      </c>
      <c r="H1515" s="65" t="inlineStr">
        <is>
          <t>R/W</t>
        </is>
      </c>
      <c r="I1515" s="65" t="inlineStr">
        <is>
          <t>UINT (Unsigned16)</t>
        </is>
      </c>
      <c r="J1515" s="65" t="inlineStr">
        <is>
          <t xml:space="preserve">1 </t>
        </is>
      </c>
      <c r="K1515" s="65" t="inlineStr">
        <is>
          <t xml:space="preserve">0 </t>
        </is>
      </c>
      <c r="L1515" s="65" t="inlineStr">
        <is>
          <t xml:space="preserve">0  ... 65535 </t>
        </is>
      </c>
      <c r="M1515" s="66" t="n"/>
      <c r="N1515" s="68" t="n"/>
    </row>
    <row customFormat="1" r="1516" s="60">
      <c r="A1516" s="64" t="inlineStr">
        <is>
          <t>OC61</t>
        </is>
      </c>
      <c r="B1516" s="65" t="inlineStr">
        <is>
          <t>Application setting 61</t>
        </is>
      </c>
      <c r="C1516" s="65" t="inlineStr">
        <is>
          <t>16#9E0D = 40461</t>
        </is>
      </c>
      <c r="D1516" s="66" t="n"/>
      <c r="E1516" s="66" t="n"/>
      <c r="F1516" s="66" t="n"/>
      <c r="G1516" s="65" t="inlineStr">
        <is>
          <t>External Controller Application Configuration</t>
        </is>
      </c>
      <c r="H1516" s="65" t="inlineStr">
        <is>
          <t>R/W</t>
        </is>
      </c>
      <c r="I1516" s="65" t="inlineStr">
        <is>
          <t>UINT (Unsigned16)</t>
        </is>
      </c>
      <c r="J1516" s="65" t="inlineStr">
        <is>
          <t xml:space="preserve">1 </t>
        </is>
      </c>
      <c r="K1516" s="65" t="inlineStr">
        <is>
          <t xml:space="preserve">0 </t>
        </is>
      </c>
      <c r="L1516" s="65" t="inlineStr">
        <is>
          <t xml:space="preserve">0  ... 65535 </t>
        </is>
      </c>
      <c r="M1516" s="66" t="n"/>
      <c r="N1516" s="68" t="n"/>
    </row>
    <row customFormat="1" r="1517" s="60">
      <c r="A1517" s="64" t="inlineStr">
        <is>
          <t>OC62</t>
        </is>
      </c>
      <c r="B1517" s="65" t="inlineStr">
        <is>
          <t>Application setting 62</t>
        </is>
      </c>
      <c r="C1517" s="65" t="inlineStr">
        <is>
          <t>16#9E0E = 40462</t>
        </is>
      </c>
      <c r="D1517" s="66" t="n"/>
      <c r="E1517" s="66" t="n"/>
      <c r="F1517" s="66" t="n"/>
      <c r="G1517" s="65" t="inlineStr">
        <is>
          <t>External Controller Application Configuration</t>
        </is>
      </c>
      <c r="H1517" s="65" t="inlineStr">
        <is>
          <t>R/W</t>
        </is>
      </c>
      <c r="I1517" s="65" t="inlineStr">
        <is>
          <t>UINT (Unsigned16)</t>
        </is>
      </c>
      <c r="J1517" s="65" t="inlineStr">
        <is>
          <t xml:space="preserve">1 </t>
        </is>
      </c>
      <c r="K1517" s="65" t="inlineStr">
        <is>
          <t xml:space="preserve">0 </t>
        </is>
      </c>
      <c r="L1517" s="65" t="inlineStr">
        <is>
          <t xml:space="preserve">0  ... 65535 </t>
        </is>
      </c>
      <c r="M1517" s="66" t="n"/>
      <c r="N1517" s="68" t="n"/>
    </row>
    <row customFormat="1" r="1518" s="60">
      <c r="A1518" s="64" t="inlineStr">
        <is>
          <t>OC63</t>
        </is>
      </c>
      <c r="B1518" s="65" t="inlineStr">
        <is>
          <t>Application setting 63</t>
        </is>
      </c>
      <c r="C1518" s="65" t="inlineStr">
        <is>
          <t>16#9E0F = 40463</t>
        </is>
      </c>
      <c r="D1518" s="66" t="n"/>
      <c r="E1518" s="66" t="n"/>
      <c r="F1518" s="66" t="n"/>
      <c r="G1518" s="65" t="inlineStr">
        <is>
          <t>External Controller Application Configuration</t>
        </is>
      </c>
      <c r="H1518" s="65" t="inlineStr">
        <is>
          <t>R/W</t>
        </is>
      </c>
      <c r="I1518" s="65" t="inlineStr">
        <is>
          <t>UINT (Unsigned16)</t>
        </is>
      </c>
      <c r="J1518" s="65" t="inlineStr">
        <is>
          <t xml:space="preserve">1 </t>
        </is>
      </c>
      <c r="K1518" s="65" t="inlineStr">
        <is>
          <t xml:space="preserve">0 </t>
        </is>
      </c>
      <c r="L1518" s="65" t="inlineStr">
        <is>
          <t xml:space="preserve">0  ... 65535 </t>
        </is>
      </c>
      <c r="M1518" s="66" t="n"/>
      <c r="N1518" s="68" t="n"/>
    </row>
    <row customFormat="1" r="1519" s="60">
      <c r="A1519" s="64" t="inlineStr">
        <is>
          <t>OC64</t>
        </is>
      </c>
      <c r="B1519" s="65" t="inlineStr">
        <is>
          <t>Application setting 64</t>
        </is>
      </c>
      <c r="C1519" s="65" t="inlineStr">
        <is>
          <t>16#9E10 = 40464</t>
        </is>
      </c>
      <c r="D1519" s="66" t="n"/>
      <c r="E1519" s="66" t="n"/>
      <c r="F1519" s="66" t="n"/>
      <c r="G1519" s="65" t="inlineStr">
        <is>
          <t>External Controller Application Configuration</t>
        </is>
      </c>
      <c r="H1519" s="65" t="inlineStr">
        <is>
          <t>R/W</t>
        </is>
      </c>
      <c r="I1519" s="65" t="inlineStr">
        <is>
          <t>UINT (Unsigned16)</t>
        </is>
      </c>
      <c r="J1519" s="65" t="inlineStr">
        <is>
          <t xml:space="preserve">1 </t>
        </is>
      </c>
      <c r="K1519" s="65" t="inlineStr">
        <is>
          <t xml:space="preserve">0 </t>
        </is>
      </c>
      <c r="L1519" s="65" t="inlineStr">
        <is>
          <t xml:space="preserve">0  ... 65535 </t>
        </is>
      </c>
      <c r="M1519" s="66" t="n"/>
      <c r="N1519" s="68" t="n"/>
    </row>
    <row customFormat="1" r="1520" s="60">
      <c r="A1520" s="64" t="inlineStr">
        <is>
          <t>OC65</t>
        </is>
      </c>
      <c r="B1520" s="65" t="inlineStr">
        <is>
          <t>Application setting 65</t>
        </is>
      </c>
      <c r="C1520" s="65" t="inlineStr">
        <is>
          <t>16#9E11 = 40465</t>
        </is>
      </c>
      <c r="D1520" s="66" t="n"/>
      <c r="E1520" s="66" t="n"/>
      <c r="F1520" s="66" t="n"/>
      <c r="G1520" s="65" t="inlineStr">
        <is>
          <t>External Controller Application Configuration</t>
        </is>
      </c>
      <c r="H1520" s="65" t="inlineStr">
        <is>
          <t>R/W</t>
        </is>
      </c>
      <c r="I1520" s="65" t="inlineStr">
        <is>
          <t>UINT (Unsigned16)</t>
        </is>
      </c>
      <c r="J1520" s="65" t="inlineStr">
        <is>
          <t xml:space="preserve">1 </t>
        </is>
      </c>
      <c r="K1520" s="65" t="inlineStr">
        <is>
          <t xml:space="preserve">0 </t>
        </is>
      </c>
      <c r="L1520" s="65" t="inlineStr">
        <is>
          <t xml:space="preserve">0  ... 65535 </t>
        </is>
      </c>
      <c r="M1520" s="66" t="n"/>
      <c r="N1520" s="68" t="n"/>
    </row>
    <row customFormat="1" r="1521" s="60">
      <c r="A1521" s="64" t="inlineStr">
        <is>
          <t>OC66</t>
        </is>
      </c>
      <c r="B1521" s="65" t="inlineStr">
        <is>
          <t>Application setting 66</t>
        </is>
      </c>
      <c r="C1521" s="65" t="inlineStr">
        <is>
          <t>16#9E12 = 40466</t>
        </is>
      </c>
      <c r="D1521" s="66" t="n"/>
      <c r="E1521" s="66" t="n"/>
      <c r="F1521" s="66" t="n"/>
      <c r="G1521" s="65" t="inlineStr">
        <is>
          <t>External Controller Application Configuration</t>
        </is>
      </c>
      <c r="H1521" s="65" t="inlineStr">
        <is>
          <t>R/W</t>
        </is>
      </c>
      <c r="I1521" s="65" t="inlineStr">
        <is>
          <t>UINT (Unsigned16)</t>
        </is>
      </c>
      <c r="J1521" s="65" t="inlineStr">
        <is>
          <t xml:space="preserve">1 </t>
        </is>
      </c>
      <c r="K1521" s="65" t="inlineStr">
        <is>
          <t xml:space="preserve">0 </t>
        </is>
      </c>
      <c r="L1521" s="65" t="inlineStr">
        <is>
          <t xml:space="preserve">0  ... 65535 </t>
        </is>
      </c>
      <c r="M1521" s="66" t="n"/>
      <c r="N1521" s="68" t="n"/>
    </row>
    <row customFormat="1" r="1522" s="60">
      <c r="A1522" s="64" t="inlineStr">
        <is>
          <t>OC67</t>
        </is>
      </c>
      <c r="B1522" s="65" t="inlineStr">
        <is>
          <t>Application setting 67</t>
        </is>
      </c>
      <c r="C1522" s="65" t="inlineStr">
        <is>
          <t>16#9E13 = 40467</t>
        </is>
      </c>
      <c r="D1522" s="66" t="n"/>
      <c r="E1522" s="66" t="n"/>
      <c r="F1522" s="66" t="n"/>
      <c r="G1522" s="65" t="inlineStr">
        <is>
          <t>External Controller Application Configuration</t>
        </is>
      </c>
      <c r="H1522" s="65" t="inlineStr">
        <is>
          <t>R/W</t>
        </is>
      </c>
      <c r="I1522" s="65" t="inlineStr">
        <is>
          <t>UINT (Unsigned16)</t>
        </is>
      </c>
      <c r="J1522" s="65" t="inlineStr">
        <is>
          <t xml:space="preserve">1 </t>
        </is>
      </c>
      <c r="K1522" s="65" t="inlineStr">
        <is>
          <t xml:space="preserve">0 </t>
        </is>
      </c>
      <c r="L1522" s="65" t="inlineStr">
        <is>
          <t xml:space="preserve">0  ... 65535 </t>
        </is>
      </c>
      <c r="M1522" s="66" t="n"/>
      <c r="N1522" s="68" t="n"/>
    </row>
    <row customFormat="1" r="1523" s="60">
      <c r="A1523" s="64" t="inlineStr">
        <is>
          <t>OC68</t>
        </is>
      </c>
      <c r="B1523" s="65" t="inlineStr">
        <is>
          <t>Application setting 68</t>
        </is>
      </c>
      <c r="C1523" s="65" t="inlineStr">
        <is>
          <t>16#9E14 = 40468</t>
        </is>
      </c>
      <c r="D1523" s="66" t="n"/>
      <c r="E1523" s="66" t="n"/>
      <c r="F1523" s="66" t="n"/>
      <c r="G1523" s="65" t="inlineStr">
        <is>
          <t>External Controller Application Configuration</t>
        </is>
      </c>
      <c r="H1523" s="65" t="inlineStr">
        <is>
          <t>R/W</t>
        </is>
      </c>
      <c r="I1523" s="65" t="inlineStr">
        <is>
          <t>UINT (Unsigned16)</t>
        </is>
      </c>
      <c r="J1523" s="65" t="inlineStr">
        <is>
          <t xml:space="preserve">1 </t>
        </is>
      </c>
      <c r="K1523" s="65" t="inlineStr">
        <is>
          <t xml:space="preserve">0 </t>
        </is>
      </c>
      <c r="L1523" s="65" t="inlineStr">
        <is>
          <t xml:space="preserve">0  ... 65535 </t>
        </is>
      </c>
      <c r="M1523" s="66" t="n"/>
      <c r="N1523" s="68" t="n"/>
    </row>
    <row customFormat="1" r="1524" s="60">
      <c r="A1524" s="64" t="inlineStr">
        <is>
          <t>OC69</t>
        </is>
      </c>
      <c r="B1524" s="65" t="inlineStr">
        <is>
          <t>Application setting 69</t>
        </is>
      </c>
      <c r="C1524" s="65" t="inlineStr">
        <is>
          <t>16#9E15 = 40469</t>
        </is>
      </c>
      <c r="D1524" s="66" t="n"/>
      <c r="E1524" s="66" t="n"/>
      <c r="F1524" s="66" t="n"/>
      <c r="G1524" s="65" t="inlineStr">
        <is>
          <t>External Controller Application Configuration</t>
        </is>
      </c>
      <c r="H1524" s="65" t="inlineStr">
        <is>
          <t>R/W</t>
        </is>
      </c>
      <c r="I1524" s="65" t="inlineStr">
        <is>
          <t>UINT (Unsigned16)</t>
        </is>
      </c>
      <c r="J1524" s="65" t="inlineStr">
        <is>
          <t xml:space="preserve">1 </t>
        </is>
      </c>
      <c r="K1524" s="65" t="inlineStr">
        <is>
          <t xml:space="preserve">0 </t>
        </is>
      </c>
      <c r="L1524" s="65" t="inlineStr">
        <is>
          <t xml:space="preserve">0  ... 65535 </t>
        </is>
      </c>
      <c r="M1524" s="66" t="n"/>
      <c r="N1524" s="68" t="n"/>
    </row>
    <row customFormat="1" r="1525" s="60">
      <c r="A1525" s="64" t="inlineStr">
        <is>
          <t>OC70</t>
        </is>
      </c>
      <c r="B1525" s="65" t="inlineStr">
        <is>
          <t>Application setting 70</t>
        </is>
      </c>
      <c r="C1525" s="65" t="inlineStr">
        <is>
          <t>16#9E16 = 40470</t>
        </is>
      </c>
      <c r="D1525" s="66" t="n"/>
      <c r="E1525" s="66" t="n"/>
      <c r="F1525" s="66" t="n"/>
      <c r="G1525" s="65" t="inlineStr">
        <is>
          <t>External Controller Application Configuration</t>
        </is>
      </c>
      <c r="H1525" s="65" t="inlineStr">
        <is>
          <t>R/W</t>
        </is>
      </c>
      <c r="I1525" s="65" t="inlineStr">
        <is>
          <t>UINT (Unsigned16)</t>
        </is>
      </c>
      <c r="J1525" s="65" t="inlineStr">
        <is>
          <t xml:space="preserve">1 </t>
        </is>
      </c>
      <c r="K1525" s="65" t="inlineStr">
        <is>
          <t xml:space="preserve">0 </t>
        </is>
      </c>
      <c r="L1525" s="65" t="inlineStr">
        <is>
          <t xml:space="preserve">0  ... 65535 </t>
        </is>
      </c>
      <c r="M1525" s="66" t="n"/>
      <c r="N1525" s="68" t="n"/>
    </row>
    <row customFormat="1" r="1526" s="60">
      <c r="A1526" s="64" t="inlineStr">
        <is>
          <t>OC71</t>
        </is>
      </c>
      <c r="B1526" s="65" t="inlineStr">
        <is>
          <t>Application setting 71</t>
        </is>
      </c>
      <c r="C1526" s="65" t="inlineStr">
        <is>
          <t>16#9E17 = 40471</t>
        </is>
      </c>
      <c r="D1526" s="66" t="n"/>
      <c r="E1526" s="66" t="n"/>
      <c r="F1526" s="66" t="n"/>
      <c r="G1526" s="65" t="inlineStr">
        <is>
          <t>External Controller Application Configuration</t>
        </is>
      </c>
      <c r="H1526" s="65" t="inlineStr">
        <is>
          <t>R/W</t>
        </is>
      </c>
      <c r="I1526" s="65" t="inlineStr">
        <is>
          <t>UINT (Unsigned16)</t>
        </is>
      </c>
      <c r="J1526" s="65" t="inlineStr">
        <is>
          <t xml:space="preserve">1 </t>
        </is>
      </c>
      <c r="K1526" s="65" t="inlineStr">
        <is>
          <t xml:space="preserve">0 </t>
        </is>
      </c>
      <c r="L1526" s="65" t="inlineStr">
        <is>
          <t xml:space="preserve">0  ... 65535 </t>
        </is>
      </c>
      <c r="M1526" s="66" t="n"/>
      <c r="N1526" s="68" t="n"/>
    </row>
    <row customFormat="1" r="1527" s="60">
      <c r="A1527" s="64" t="inlineStr">
        <is>
          <t>OC72</t>
        </is>
      </c>
      <c r="B1527" s="65" t="inlineStr">
        <is>
          <t>Application setting 72</t>
        </is>
      </c>
      <c r="C1527" s="65" t="inlineStr">
        <is>
          <t>16#9E18 = 40472</t>
        </is>
      </c>
      <c r="D1527" s="66" t="n"/>
      <c r="E1527" s="66" t="n"/>
      <c r="F1527" s="66" t="n"/>
      <c r="G1527" s="65" t="inlineStr">
        <is>
          <t>External Controller Application Configuration</t>
        </is>
      </c>
      <c r="H1527" s="65" t="inlineStr">
        <is>
          <t>R/W</t>
        </is>
      </c>
      <c r="I1527" s="65" t="inlineStr">
        <is>
          <t>UINT (Unsigned16)</t>
        </is>
      </c>
      <c r="J1527" s="65" t="inlineStr">
        <is>
          <t xml:space="preserve">1 </t>
        </is>
      </c>
      <c r="K1527" s="65" t="inlineStr">
        <is>
          <t xml:space="preserve">0 </t>
        </is>
      </c>
      <c r="L1527" s="65" t="inlineStr">
        <is>
          <t xml:space="preserve">0  ... 65535 </t>
        </is>
      </c>
      <c r="M1527" s="66" t="n"/>
      <c r="N1527" s="68" t="n"/>
    </row>
    <row customFormat="1" r="1528" s="60">
      <c r="A1528" s="64" t="inlineStr">
        <is>
          <t>OC73</t>
        </is>
      </c>
      <c r="B1528" s="65" t="inlineStr">
        <is>
          <t>Application setting 73</t>
        </is>
      </c>
      <c r="C1528" s="65" t="inlineStr">
        <is>
          <t>16#9E19 = 40473</t>
        </is>
      </c>
      <c r="D1528" s="66" t="n"/>
      <c r="E1528" s="66" t="n"/>
      <c r="F1528" s="66" t="n"/>
      <c r="G1528" s="65" t="inlineStr">
        <is>
          <t>External Controller Application Configuration</t>
        </is>
      </c>
      <c r="H1528" s="65" t="inlineStr">
        <is>
          <t>R/W</t>
        </is>
      </c>
      <c r="I1528" s="65" t="inlineStr">
        <is>
          <t>UINT (Unsigned16)</t>
        </is>
      </c>
      <c r="J1528" s="65" t="inlineStr">
        <is>
          <t xml:space="preserve">1 </t>
        </is>
      </c>
      <c r="K1528" s="65" t="inlineStr">
        <is>
          <t xml:space="preserve">0 </t>
        </is>
      </c>
      <c r="L1528" s="65" t="inlineStr">
        <is>
          <t xml:space="preserve">0  ... 65535 </t>
        </is>
      </c>
      <c r="M1528" s="66" t="n"/>
      <c r="N1528" s="68" t="n"/>
    </row>
    <row customFormat="1" r="1529" s="60">
      <c r="A1529" s="64" t="inlineStr">
        <is>
          <t>OC74</t>
        </is>
      </c>
      <c r="B1529" s="65" t="inlineStr">
        <is>
          <t>Application setting 74</t>
        </is>
      </c>
      <c r="C1529" s="65" t="inlineStr">
        <is>
          <t>16#9E1A = 40474</t>
        </is>
      </c>
      <c r="D1529" s="66" t="n"/>
      <c r="E1529" s="66" t="n"/>
      <c r="F1529" s="66" t="n"/>
      <c r="G1529" s="65" t="inlineStr">
        <is>
          <t>External Controller Application Configuration</t>
        </is>
      </c>
      <c r="H1529" s="65" t="inlineStr">
        <is>
          <t>R/W</t>
        </is>
      </c>
      <c r="I1529" s="65" t="inlineStr">
        <is>
          <t>UINT (Unsigned16)</t>
        </is>
      </c>
      <c r="J1529" s="65" t="inlineStr">
        <is>
          <t xml:space="preserve">1 </t>
        </is>
      </c>
      <c r="K1529" s="65" t="inlineStr">
        <is>
          <t xml:space="preserve">0 </t>
        </is>
      </c>
      <c r="L1529" s="65" t="inlineStr">
        <is>
          <t xml:space="preserve">0  ... 65535 </t>
        </is>
      </c>
      <c r="M1529" s="66" t="n"/>
      <c r="N1529" s="68" t="n"/>
    </row>
    <row customFormat="1" r="1530" s="60">
      <c r="A1530" s="64" t="inlineStr">
        <is>
          <t>OC75</t>
        </is>
      </c>
      <c r="B1530" s="65" t="inlineStr">
        <is>
          <t>Application setting 75</t>
        </is>
      </c>
      <c r="C1530" s="65" t="inlineStr">
        <is>
          <t>16#9E1B = 40475</t>
        </is>
      </c>
      <c r="D1530" s="66" t="n"/>
      <c r="E1530" s="66" t="n"/>
      <c r="F1530" s="66" t="n"/>
      <c r="G1530" s="65" t="inlineStr">
        <is>
          <t>External Controller Application Configuration</t>
        </is>
      </c>
      <c r="H1530" s="65" t="inlineStr">
        <is>
          <t>R/W</t>
        </is>
      </c>
      <c r="I1530" s="65" t="inlineStr">
        <is>
          <t>UINT (Unsigned16)</t>
        </is>
      </c>
      <c r="J1530" s="65" t="inlineStr">
        <is>
          <t xml:space="preserve">1 </t>
        </is>
      </c>
      <c r="K1530" s="65" t="inlineStr">
        <is>
          <t xml:space="preserve">0 </t>
        </is>
      </c>
      <c r="L1530" s="65" t="inlineStr">
        <is>
          <t xml:space="preserve">0  ... 65535 </t>
        </is>
      </c>
      <c r="M1530" s="66" t="n"/>
      <c r="N1530" s="68" t="n"/>
    </row>
    <row customFormat="1" r="1531" s="60">
      <c r="A1531" s="64" t="inlineStr">
        <is>
          <t>OC76</t>
        </is>
      </c>
      <c r="B1531" s="65" t="inlineStr">
        <is>
          <t>Application setting 77</t>
        </is>
      </c>
      <c r="C1531" s="65" t="inlineStr">
        <is>
          <t>16#9E1C = 40476</t>
        </is>
      </c>
      <c r="D1531" s="66" t="n"/>
      <c r="E1531" s="66" t="n"/>
      <c r="F1531" s="66" t="n"/>
      <c r="G1531" s="65" t="inlineStr">
        <is>
          <t>External Controller Application Configuration</t>
        </is>
      </c>
      <c r="H1531" s="65" t="inlineStr">
        <is>
          <t>R/W</t>
        </is>
      </c>
      <c r="I1531" s="65" t="inlineStr">
        <is>
          <t>UINT (Unsigned16)</t>
        </is>
      </c>
      <c r="J1531" s="65" t="inlineStr">
        <is>
          <t xml:space="preserve">1 </t>
        </is>
      </c>
      <c r="K1531" s="65" t="inlineStr">
        <is>
          <t xml:space="preserve">0 </t>
        </is>
      </c>
      <c r="L1531" s="65" t="inlineStr">
        <is>
          <t xml:space="preserve">0  ... 65535 </t>
        </is>
      </c>
      <c r="M1531" s="66" t="n"/>
      <c r="N1531" s="68" t="n"/>
    </row>
    <row customFormat="1" r="1532" s="60">
      <c r="A1532" s="64" t="inlineStr">
        <is>
          <t>OC77</t>
        </is>
      </c>
      <c r="B1532" s="65" t="inlineStr">
        <is>
          <t>Application setting 77</t>
        </is>
      </c>
      <c r="C1532" s="65" t="inlineStr">
        <is>
          <t>16#9E1D = 40477</t>
        </is>
      </c>
      <c r="D1532" s="66" t="n"/>
      <c r="E1532" s="66" t="n"/>
      <c r="F1532" s="66" t="n"/>
      <c r="G1532" s="65" t="inlineStr">
        <is>
          <t>External Controller Application Configuration</t>
        </is>
      </c>
      <c r="H1532" s="65" t="inlineStr">
        <is>
          <t>R/W</t>
        </is>
      </c>
      <c r="I1532" s="65" t="inlineStr">
        <is>
          <t>UINT (Unsigned16)</t>
        </is>
      </c>
      <c r="J1532" s="65" t="inlineStr">
        <is>
          <t xml:space="preserve">1 </t>
        </is>
      </c>
      <c r="K1532" s="65" t="inlineStr">
        <is>
          <t xml:space="preserve">0 </t>
        </is>
      </c>
      <c r="L1532" s="65" t="inlineStr">
        <is>
          <t xml:space="preserve">0  ... 65535 </t>
        </is>
      </c>
      <c r="M1532" s="66" t="n"/>
      <c r="N1532" s="68" t="n"/>
    </row>
    <row customFormat="1" r="1533" s="60">
      <c r="A1533" s="64" t="inlineStr">
        <is>
          <t>OC78</t>
        </is>
      </c>
      <c r="B1533" s="65" t="inlineStr">
        <is>
          <t>Application setting 78</t>
        </is>
      </c>
      <c r="C1533" s="65" t="inlineStr">
        <is>
          <t>16#9E1E = 40478</t>
        </is>
      </c>
      <c r="D1533" s="66" t="n"/>
      <c r="E1533" s="66" t="n"/>
      <c r="F1533" s="66" t="n"/>
      <c r="G1533" s="65" t="inlineStr">
        <is>
          <t>External Controller Application Configuration</t>
        </is>
      </c>
      <c r="H1533" s="65" t="inlineStr">
        <is>
          <t>R/W</t>
        </is>
      </c>
      <c r="I1533" s="65" t="inlineStr">
        <is>
          <t>UINT (Unsigned16)</t>
        </is>
      </c>
      <c r="J1533" s="65" t="inlineStr">
        <is>
          <t xml:space="preserve">1 </t>
        </is>
      </c>
      <c r="K1533" s="65" t="inlineStr">
        <is>
          <t xml:space="preserve">0 </t>
        </is>
      </c>
      <c r="L1533" s="65" t="inlineStr">
        <is>
          <t xml:space="preserve">0  ... 65535 </t>
        </is>
      </c>
      <c r="M1533" s="66" t="n"/>
      <c r="N1533" s="68" t="n"/>
    </row>
    <row customFormat="1" r="1534" s="60">
      <c r="A1534" s="64" t="inlineStr">
        <is>
          <t>OC79</t>
        </is>
      </c>
      <c r="B1534" s="65" t="inlineStr">
        <is>
          <t>Application setting 79</t>
        </is>
      </c>
      <c r="C1534" s="65" t="inlineStr">
        <is>
          <t>16#9E1F = 40479</t>
        </is>
      </c>
      <c r="D1534" s="66" t="n"/>
      <c r="E1534" s="66" t="n"/>
      <c r="F1534" s="66" t="n"/>
      <c r="G1534" s="65" t="inlineStr">
        <is>
          <t>External Controller Application Configuration</t>
        </is>
      </c>
      <c r="H1534" s="65" t="inlineStr">
        <is>
          <t>R/W</t>
        </is>
      </c>
      <c r="I1534" s="65" t="inlineStr">
        <is>
          <t>UINT (Unsigned16)</t>
        </is>
      </c>
      <c r="J1534" s="65" t="inlineStr">
        <is>
          <t xml:space="preserve">1 </t>
        </is>
      </c>
      <c r="K1534" s="65" t="inlineStr">
        <is>
          <t xml:space="preserve">0 </t>
        </is>
      </c>
      <c r="L1534" s="65" t="inlineStr">
        <is>
          <t xml:space="preserve">0  ... 65535 </t>
        </is>
      </c>
      <c r="M1534" s="66" t="n"/>
      <c r="N1534" s="68" t="n"/>
    </row>
    <row customFormat="1" r="1535" s="60">
      <c r="A1535" s="64" t="inlineStr">
        <is>
          <t>OC80</t>
        </is>
      </c>
      <c r="B1535" s="65" t="inlineStr">
        <is>
          <t>Application setting 80</t>
        </is>
      </c>
      <c r="C1535" s="65" t="inlineStr">
        <is>
          <t>16#9E20 = 40480</t>
        </is>
      </c>
      <c r="D1535" s="66" t="n"/>
      <c r="E1535" s="66" t="n"/>
      <c r="F1535" s="66" t="n"/>
      <c r="G1535" s="65" t="inlineStr">
        <is>
          <t>External Controller Application Configuration</t>
        </is>
      </c>
      <c r="H1535" s="65" t="inlineStr">
        <is>
          <t>R/W</t>
        </is>
      </c>
      <c r="I1535" s="65" t="inlineStr">
        <is>
          <t>UINT (Unsigned16)</t>
        </is>
      </c>
      <c r="J1535" s="65" t="inlineStr">
        <is>
          <t xml:space="preserve">1 </t>
        </is>
      </c>
      <c r="K1535" s="65" t="inlineStr">
        <is>
          <t xml:space="preserve">0 </t>
        </is>
      </c>
      <c r="L1535" s="65" t="inlineStr">
        <is>
          <t xml:space="preserve">0  ... 65535 </t>
        </is>
      </c>
      <c r="M1535" s="66" t="n"/>
      <c r="N1535" s="68" t="n"/>
    </row>
    <row customFormat="1" r="1536" s="60">
      <c r="A1536" s="64" t="inlineStr">
        <is>
          <t>OC81</t>
        </is>
      </c>
      <c r="B1536" s="65" t="inlineStr">
        <is>
          <t>Application setting 81</t>
        </is>
      </c>
      <c r="C1536" s="65" t="inlineStr">
        <is>
          <t>16#9E21 = 40481</t>
        </is>
      </c>
      <c r="D1536" s="66" t="n"/>
      <c r="E1536" s="66" t="n"/>
      <c r="F1536" s="66" t="n"/>
      <c r="G1536" s="65" t="inlineStr">
        <is>
          <t>External Controller Application Configuration</t>
        </is>
      </c>
      <c r="H1536" s="65" t="inlineStr">
        <is>
          <t>R/W</t>
        </is>
      </c>
      <c r="I1536" s="65" t="inlineStr">
        <is>
          <t>UINT (Unsigned16)</t>
        </is>
      </c>
      <c r="J1536" s="65" t="inlineStr">
        <is>
          <t xml:space="preserve">1 </t>
        </is>
      </c>
      <c r="K1536" s="65" t="inlineStr">
        <is>
          <t xml:space="preserve">0 </t>
        </is>
      </c>
      <c r="L1536" s="65" t="inlineStr">
        <is>
          <t xml:space="preserve">0  ... 65535 </t>
        </is>
      </c>
      <c r="M1536" s="66" t="n"/>
      <c r="N1536" s="68" t="n"/>
    </row>
    <row customFormat="1" r="1537" s="60">
      <c r="A1537" s="64" t="inlineStr">
        <is>
          <t>OC82</t>
        </is>
      </c>
      <c r="B1537" s="65" t="inlineStr">
        <is>
          <t>Application setting 82</t>
        </is>
      </c>
      <c r="C1537" s="65" t="inlineStr">
        <is>
          <t>16#9E22 = 40482</t>
        </is>
      </c>
      <c r="D1537" s="66" t="n"/>
      <c r="E1537" s="66" t="n"/>
      <c r="F1537" s="66" t="n"/>
      <c r="G1537" s="65" t="inlineStr">
        <is>
          <t>External Controller Application Configuration</t>
        </is>
      </c>
      <c r="H1537" s="65" t="inlineStr">
        <is>
          <t>R/W</t>
        </is>
      </c>
      <c r="I1537" s="65" t="inlineStr">
        <is>
          <t>UINT (Unsigned16)</t>
        </is>
      </c>
      <c r="J1537" s="65" t="inlineStr">
        <is>
          <t xml:space="preserve">1 </t>
        </is>
      </c>
      <c r="K1537" s="65" t="inlineStr">
        <is>
          <t xml:space="preserve">0 </t>
        </is>
      </c>
      <c r="L1537" s="65" t="inlineStr">
        <is>
          <t xml:space="preserve">0  ... 65535 </t>
        </is>
      </c>
      <c r="M1537" s="66" t="n"/>
      <c r="N1537" s="68" t="n"/>
    </row>
    <row customFormat="1" r="1538" s="60">
      <c r="A1538" s="64" t="inlineStr">
        <is>
          <t>OC83</t>
        </is>
      </c>
      <c r="B1538" s="65" t="inlineStr">
        <is>
          <t>Application setting 83</t>
        </is>
      </c>
      <c r="C1538" s="65" t="inlineStr">
        <is>
          <t>16#9E23 = 40483</t>
        </is>
      </c>
      <c r="D1538" s="66" t="n"/>
      <c r="E1538" s="66" t="n"/>
      <c r="F1538" s="66" t="n"/>
      <c r="G1538" s="65" t="inlineStr">
        <is>
          <t>External Controller Application Configuration</t>
        </is>
      </c>
      <c r="H1538" s="65" t="inlineStr">
        <is>
          <t>R/W</t>
        </is>
      </c>
      <c r="I1538" s="65" t="inlineStr">
        <is>
          <t>UINT (Unsigned16)</t>
        </is>
      </c>
      <c r="J1538" s="65" t="inlineStr">
        <is>
          <t xml:space="preserve">1 </t>
        </is>
      </c>
      <c r="K1538" s="65" t="inlineStr">
        <is>
          <t xml:space="preserve">0 </t>
        </is>
      </c>
      <c r="L1538" s="65" t="inlineStr">
        <is>
          <t xml:space="preserve">0  ... 65535 </t>
        </is>
      </c>
      <c r="M1538" s="66" t="n"/>
      <c r="N1538" s="68" t="n"/>
    </row>
    <row customFormat="1" r="1539" s="60">
      <c r="A1539" s="64" t="inlineStr">
        <is>
          <t>OC84</t>
        </is>
      </c>
      <c r="B1539" s="65" t="inlineStr">
        <is>
          <t>Application setting 84</t>
        </is>
      </c>
      <c r="C1539" s="65" t="inlineStr">
        <is>
          <t>16#9E24 = 40484</t>
        </is>
      </c>
      <c r="D1539" s="66" t="n"/>
      <c r="E1539" s="66" t="n"/>
      <c r="F1539" s="66" t="n"/>
      <c r="G1539" s="65" t="inlineStr">
        <is>
          <t>External Controller Application Configuration</t>
        </is>
      </c>
      <c r="H1539" s="65" t="inlineStr">
        <is>
          <t>R/W</t>
        </is>
      </c>
      <c r="I1539" s="65" t="inlineStr">
        <is>
          <t>UINT (Unsigned16)</t>
        </is>
      </c>
      <c r="J1539" s="65" t="inlineStr">
        <is>
          <t xml:space="preserve">1 </t>
        </is>
      </c>
      <c r="K1539" s="65" t="inlineStr">
        <is>
          <t xml:space="preserve">0 </t>
        </is>
      </c>
      <c r="L1539" s="65" t="inlineStr">
        <is>
          <t xml:space="preserve">0  ... 65535 </t>
        </is>
      </c>
      <c r="M1539" s="66" t="n"/>
      <c r="N1539" s="68" t="n"/>
    </row>
    <row customFormat="1" r="1540" s="60">
      <c r="A1540" s="64" t="inlineStr">
        <is>
          <t>OC85</t>
        </is>
      </c>
      <c r="B1540" s="65" t="inlineStr">
        <is>
          <t>Application setting 85</t>
        </is>
      </c>
      <c r="C1540" s="65" t="inlineStr">
        <is>
          <t>16#9E25 = 40485</t>
        </is>
      </c>
      <c r="D1540" s="66" t="n"/>
      <c r="E1540" s="66" t="n"/>
      <c r="F1540" s="66" t="n"/>
      <c r="G1540" s="65" t="inlineStr">
        <is>
          <t>External Controller Application Configuration</t>
        </is>
      </c>
      <c r="H1540" s="65" t="inlineStr">
        <is>
          <t>R/W</t>
        </is>
      </c>
      <c r="I1540" s="65" t="inlineStr">
        <is>
          <t>UINT (Unsigned16)</t>
        </is>
      </c>
      <c r="J1540" s="65" t="inlineStr">
        <is>
          <t xml:space="preserve">1 </t>
        </is>
      </c>
      <c r="K1540" s="65" t="inlineStr">
        <is>
          <t xml:space="preserve">0 </t>
        </is>
      </c>
      <c r="L1540" s="65" t="inlineStr">
        <is>
          <t xml:space="preserve">0  ... 65535 </t>
        </is>
      </c>
      <c r="M1540" s="66" t="n"/>
      <c r="N1540" s="68" t="n"/>
    </row>
    <row customFormat="1" r="1541" s="60">
      <c r="A1541" s="64" t="inlineStr">
        <is>
          <t>OC86</t>
        </is>
      </c>
      <c r="B1541" s="65" t="inlineStr">
        <is>
          <t>Application setting 86</t>
        </is>
      </c>
      <c r="C1541" s="65" t="inlineStr">
        <is>
          <t>16#9E26 = 40486</t>
        </is>
      </c>
      <c r="D1541" s="66" t="n"/>
      <c r="E1541" s="66" t="n"/>
      <c r="F1541" s="66" t="n"/>
      <c r="G1541" s="65" t="inlineStr">
        <is>
          <t>External Controller Application Configuration</t>
        </is>
      </c>
      <c r="H1541" s="65" t="inlineStr">
        <is>
          <t>R/W</t>
        </is>
      </c>
      <c r="I1541" s="65" t="inlineStr">
        <is>
          <t>UINT (Unsigned16)</t>
        </is>
      </c>
      <c r="J1541" s="65" t="inlineStr">
        <is>
          <t xml:space="preserve">1 </t>
        </is>
      </c>
      <c r="K1541" s="65" t="inlineStr">
        <is>
          <t xml:space="preserve">0 </t>
        </is>
      </c>
      <c r="L1541" s="65" t="inlineStr">
        <is>
          <t xml:space="preserve">0  ... 65535 </t>
        </is>
      </c>
      <c r="M1541" s="66" t="n"/>
      <c r="N1541" s="68" t="n"/>
    </row>
    <row customFormat="1" r="1542" s="60">
      <c r="A1542" s="64" t="inlineStr">
        <is>
          <t>OC87</t>
        </is>
      </c>
      <c r="B1542" s="65" t="inlineStr">
        <is>
          <t>Application setting 86</t>
        </is>
      </c>
      <c r="C1542" s="65" t="inlineStr">
        <is>
          <t>16#9E27 = 40487</t>
        </is>
      </c>
      <c r="D1542" s="66" t="n"/>
      <c r="E1542" s="66" t="n"/>
      <c r="F1542" s="66" t="n"/>
      <c r="G1542" s="65" t="inlineStr">
        <is>
          <t>External Controller Application Configuration</t>
        </is>
      </c>
      <c r="H1542" s="65" t="inlineStr">
        <is>
          <t>R/W</t>
        </is>
      </c>
      <c r="I1542" s="65" t="inlineStr">
        <is>
          <t>UINT (Unsigned16)</t>
        </is>
      </c>
      <c r="J1542" s="65" t="inlineStr">
        <is>
          <t xml:space="preserve">1 </t>
        </is>
      </c>
      <c r="K1542" s="65" t="inlineStr">
        <is>
          <t xml:space="preserve">0 </t>
        </is>
      </c>
      <c r="L1542" s="65" t="inlineStr">
        <is>
          <t xml:space="preserve">0  ... 65535 </t>
        </is>
      </c>
      <c r="M1542" s="66" t="n"/>
      <c r="N1542" s="68" t="n"/>
    </row>
    <row customFormat="1" r="1543" s="60">
      <c r="A1543" s="64" t="inlineStr">
        <is>
          <t>OC88</t>
        </is>
      </c>
      <c r="B1543" s="65" t="inlineStr">
        <is>
          <t>Application setting 88</t>
        </is>
      </c>
      <c r="C1543" s="65" t="inlineStr">
        <is>
          <t>16#9E28 = 40488</t>
        </is>
      </c>
      <c r="D1543" s="66" t="n"/>
      <c r="E1543" s="66" t="n"/>
      <c r="F1543" s="66" t="n"/>
      <c r="G1543" s="65" t="inlineStr">
        <is>
          <t>External Controller Application Configuration</t>
        </is>
      </c>
      <c r="H1543" s="65" t="inlineStr">
        <is>
          <t>R/W</t>
        </is>
      </c>
      <c r="I1543" s="65" t="inlineStr">
        <is>
          <t>UINT (Unsigned16)</t>
        </is>
      </c>
      <c r="J1543" s="65" t="inlineStr">
        <is>
          <t xml:space="preserve">1 </t>
        </is>
      </c>
      <c r="K1543" s="65" t="inlineStr">
        <is>
          <t xml:space="preserve">0 </t>
        </is>
      </c>
      <c r="L1543" s="65" t="inlineStr">
        <is>
          <t xml:space="preserve">0  ... 65535 </t>
        </is>
      </c>
      <c r="M1543" s="66" t="n"/>
      <c r="N1543" s="68" t="n"/>
    </row>
    <row customFormat="1" r="1544" s="60">
      <c r="A1544" s="64" t="inlineStr">
        <is>
          <t>OC89</t>
        </is>
      </c>
      <c r="B1544" s="65" t="inlineStr">
        <is>
          <t>Application setting 89</t>
        </is>
      </c>
      <c r="C1544" s="65" t="inlineStr">
        <is>
          <t>16#9E29 = 40489</t>
        </is>
      </c>
      <c r="D1544" s="66" t="n"/>
      <c r="E1544" s="66" t="n"/>
      <c r="F1544" s="66" t="n"/>
      <c r="G1544" s="65" t="inlineStr">
        <is>
          <t>External Controller Application Configuration</t>
        </is>
      </c>
      <c r="H1544" s="65" t="inlineStr">
        <is>
          <t>R/W</t>
        </is>
      </c>
      <c r="I1544" s="65" t="inlineStr">
        <is>
          <t>UINT (Unsigned16)</t>
        </is>
      </c>
      <c r="J1544" s="65" t="inlineStr">
        <is>
          <t xml:space="preserve">1 </t>
        </is>
      </c>
      <c r="K1544" s="65" t="inlineStr">
        <is>
          <t xml:space="preserve">0 </t>
        </is>
      </c>
      <c r="L1544" s="65" t="inlineStr">
        <is>
          <t xml:space="preserve">0  ... 65535 </t>
        </is>
      </c>
      <c r="M1544" s="66" t="n"/>
      <c r="N1544" s="68" t="n"/>
    </row>
    <row customFormat="1" r="1545" s="60">
      <c r="A1545" s="64" t="inlineStr">
        <is>
          <t>OC90</t>
        </is>
      </c>
      <c r="B1545" s="65" t="inlineStr">
        <is>
          <t>Application setting 90</t>
        </is>
      </c>
      <c r="C1545" s="65" t="inlineStr">
        <is>
          <t>16#9E2A = 40490</t>
        </is>
      </c>
      <c r="D1545" s="66" t="n"/>
      <c r="E1545" s="66" t="n"/>
      <c r="F1545" s="66" t="n"/>
      <c r="G1545" s="65" t="inlineStr">
        <is>
          <t>External Controller Application Configuration</t>
        </is>
      </c>
      <c r="H1545" s="65" t="inlineStr">
        <is>
          <t>R/W</t>
        </is>
      </c>
      <c r="I1545" s="65" t="inlineStr">
        <is>
          <t>UINT (Unsigned16)</t>
        </is>
      </c>
      <c r="J1545" s="65" t="inlineStr">
        <is>
          <t xml:space="preserve">1 </t>
        </is>
      </c>
      <c r="K1545" s="65" t="inlineStr">
        <is>
          <t xml:space="preserve">0 </t>
        </is>
      </c>
      <c r="L1545" s="65" t="inlineStr">
        <is>
          <t xml:space="preserve">0  ... 65535 </t>
        </is>
      </c>
      <c r="M1545" s="66" t="n"/>
      <c r="N1545" s="68" t="n"/>
    </row>
    <row customFormat="1" r="1546" s="60">
      <c r="A1546" s="64" t="inlineStr">
        <is>
          <t>OC91</t>
        </is>
      </c>
      <c r="B1546" s="65" t="inlineStr">
        <is>
          <t>Application setting 91</t>
        </is>
      </c>
      <c r="C1546" s="65" t="inlineStr">
        <is>
          <t>16#9E2B = 40491</t>
        </is>
      </c>
      <c r="D1546" s="66" t="n"/>
      <c r="E1546" s="66" t="n"/>
      <c r="F1546" s="66" t="n"/>
      <c r="G1546" s="65" t="inlineStr">
        <is>
          <t>External Controller Application Configuration</t>
        </is>
      </c>
      <c r="H1546" s="65" t="inlineStr">
        <is>
          <t>R/W</t>
        </is>
      </c>
      <c r="I1546" s="65" t="inlineStr">
        <is>
          <t>UINT (Unsigned16)</t>
        </is>
      </c>
      <c r="J1546" s="65" t="inlineStr">
        <is>
          <t xml:space="preserve">1 </t>
        </is>
      </c>
      <c r="K1546" s="65" t="inlineStr">
        <is>
          <t xml:space="preserve">0 </t>
        </is>
      </c>
      <c r="L1546" s="65" t="inlineStr">
        <is>
          <t xml:space="preserve">0  ... 65535 </t>
        </is>
      </c>
      <c r="M1546" s="66" t="n"/>
      <c r="N1546" s="68" t="n"/>
    </row>
    <row customFormat="1" r="1547" s="60">
      <c r="A1547" s="64" t="inlineStr">
        <is>
          <t>OC92</t>
        </is>
      </c>
      <c r="B1547" s="65" t="inlineStr">
        <is>
          <t>Application setting 92</t>
        </is>
      </c>
      <c r="C1547" s="65" t="inlineStr">
        <is>
          <t>16#9E2C = 40492</t>
        </is>
      </c>
      <c r="D1547" s="66" t="n"/>
      <c r="E1547" s="66" t="n"/>
      <c r="F1547" s="66" t="n"/>
      <c r="G1547" s="65" t="inlineStr">
        <is>
          <t>External Controller Application Configuration</t>
        </is>
      </c>
      <c r="H1547" s="65" t="inlineStr">
        <is>
          <t>R/W</t>
        </is>
      </c>
      <c r="I1547" s="65" t="inlineStr">
        <is>
          <t>UINT (Unsigned16)</t>
        </is>
      </c>
      <c r="J1547" s="65" t="inlineStr">
        <is>
          <t xml:space="preserve">1 </t>
        </is>
      </c>
      <c r="K1547" s="65" t="inlineStr">
        <is>
          <t xml:space="preserve">0 </t>
        </is>
      </c>
      <c r="L1547" s="65" t="inlineStr">
        <is>
          <t xml:space="preserve">0  ... 65535 </t>
        </is>
      </c>
      <c r="M1547" s="66" t="n"/>
      <c r="N1547" s="68" t="n"/>
    </row>
    <row customFormat="1" r="1548" s="60">
      <c r="A1548" s="64" t="inlineStr">
        <is>
          <t>OC93</t>
        </is>
      </c>
      <c r="B1548" s="65" t="inlineStr">
        <is>
          <t>Application setting 93</t>
        </is>
      </c>
      <c r="C1548" s="65" t="inlineStr">
        <is>
          <t>16#9E2D = 40493</t>
        </is>
      </c>
      <c r="D1548" s="66" t="n"/>
      <c r="E1548" s="66" t="n"/>
      <c r="F1548" s="66" t="n"/>
      <c r="G1548" s="65" t="inlineStr">
        <is>
          <t>External Controller Application Configuration</t>
        </is>
      </c>
      <c r="H1548" s="65" t="inlineStr">
        <is>
          <t>R/W</t>
        </is>
      </c>
      <c r="I1548" s="65" t="inlineStr">
        <is>
          <t>UINT (Unsigned16)</t>
        </is>
      </c>
      <c r="J1548" s="65" t="inlineStr">
        <is>
          <t xml:space="preserve">1 </t>
        </is>
      </c>
      <c r="K1548" s="65" t="inlineStr">
        <is>
          <t xml:space="preserve">0 </t>
        </is>
      </c>
      <c r="L1548" s="65" t="inlineStr">
        <is>
          <t xml:space="preserve">0  ... 65535 </t>
        </is>
      </c>
      <c r="M1548" s="66" t="n"/>
      <c r="N1548" s="68" t="n"/>
    </row>
    <row customFormat="1" r="1549" s="60">
      <c r="A1549" s="64" t="inlineStr">
        <is>
          <t>OC94</t>
        </is>
      </c>
      <c r="B1549" s="65" t="inlineStr">
        <is>
          <t>Application setting 94</t>
        </is>
      </c>
      <c r="C1549" s="65" t="inlineStr">
        <is>
          <t>16#9E2E = 40494</t>
        </is>
      </c>
      <c r="D1549" s="66" t="n"/>
      <c r="E1549" s="66" t="n"/>
      <c r="F1549" s="66" t="n"/>
      <c r="G1549" s="65" t="inlineStr">
        <is>
          <t>External Controller Application Configuration</t>
        </is>
      </c>
      <c r="H1549" s="65" t="inlineStr">
        <is>
          <t>R/W</t>
        </is>
      </c>
      <c r="I1549" s="65" t="inlineStr">
        <is>
          <t>UINT (Unsigned16)</t>
        </is>
      </c>
      <c r="J1549" s="65" t="inlineStr">
        <is>
          <t xml:space="preserve">1 </t>
        </is>
      </c>
      <c r="K1549" s="65" t="inlineStr">
        <is>
          <t xml:space="preserve">0 </t>
        </is>
      </c>
      <c r="L1549" s="65" t="inlineStr">
        <is>
          <t xml:space="preserve">0  ... 65535 </t>
        </is>
      </c>
      <c r="M1549" s="66" t="n"/>
      <c r="N1549" s="68" t="n"/>
    </row>
    <row customFormat="1" r="1550" s="60">
      <c r="A1550" s="64" t="inlineStr">
        <is>
          <t>OC95</t>
        </is>
      </c>
      <c r="B1550" s="65" t="inlineStr">
        <is>
          <t>Application setting 95</t>
        </is>
      </c>
      <c r="C1550" s="65" t="inlineStr">
        <is>
          <t>16#9E2F = 40495</t>
        </is>
      </c>
      <c r="D1550" s="66" t="n"/>
      <c r="E1550" s="66" t="n"/>
      <c r="F1550" s="66" t="n"/>
      <c r="G1550" s="65" t="inlineStr">
        <is>
          <t>External Controller Application Configuration</t>
        </is>
      </c>
      <c r="H1550" s="65" t="inlineStr">
        <is>
          <t>R/W</t>
        </is>
      </c>
      <c r="I1550" s="65" t="inlineStr">
        <is>
          <t>UINT (Unsigned16)</t>
        </is>
      </c>
      <c r="J1550" s="65" t="inlineStr">
        <is>
          <t xml:space="preserve">1 </t>
        </is>
      </c>
      <c r="K1550" s="65" t="inlineStr">
        <is>
          <t xml:space="preserve">0 </t>
        </is>
      </c>
      <c r="L1550" s="65" t="inlineStr">
        <is>
          <t xml:space="preserve">0  ... 65535 </t>
        </is>
      </c>
      <c r="M1550" s="66" t="n"/>
      <c r="N1550" s="68" t="n"/>
    </row>
    <row customFormat="1" r="1551" s="60">
      <c r="A1551" s="64" t="inlineStr">
        <is>
          <t>OC96</t>
        </is>
      </c>
      <c r="B1551" s="65" t="inlineStr">
        <is>
          <t>Application setting 96</t>
        </is>
      </c>
      <c r="C1551" s="65" t="inlineStr">
        <is>
          <t>16#9E30 = 40496</t>
        </is>
      </c>
      <c r="D1551" s="66" t="n"/>
      <c r="E1551" s="66" t="n"/>
      <c r="F1551" s="66" t="n"/>
      <c r="G1551" s="65" t="inlineStr">
        <is>
          <t>External Controller Application Configuration</t>
        </is>
      </c>
      <c r="H1551" s="65" t="inlineStr">
        <is>
          <t>R/W</t>
        </is>
      </c>
      <c r="I1551" s="65" t="inlineStr">
        <is>
          <t>UINT (Unsigned16)</t>
        </is>
      </c>
      <c r="J1551" s="65" t="inlineStr">
        <is>
          <t xml:space="preserve">1 </t>
        </is>
      </c>
      <c r="K1551" s="65" t="inlineStr">
        <is>
          <t xml:space="preserve">0 </t>
        </is>
      </c>
      <c r="L1551" s="65" t="inlineStr">
        <is>
          <t xml:space="preserve">0  ... 65535 </t>
        </is>
      </c>
      <c r="M1551" s="66" t="n"/>
      <c r="N1551" s="68" t="n"/>
    </row>
    <row customFormat="1" r="1552" s="60">
      <c r="A1552" s="64" t="inlineStr">
        <is>
          <t>OC97</t>
        </is>
      </c>
      <c r="B1552" s="65" t="inlineStr">
        <is>
          <t>Application setting 96</t>
        </is>
      </c>
      <c r="C1552" s="65" t="inlineStr">
        <is>
          <t>16#9E31 = 40497</t>
        </is>
      </c>
      <c r="D1552" s="66" t="n"/>
      <c r="E1552" s="66" t="n"/>
      <c r="F1552" s="66" t="n"/>
      <c r="G1552" s="65" t="inlineStr">
        <is>
          <t>External Controller Application Configuration</t>
        </is>
      </c>
      <c r="H1552" s="65" t="inlineStr">
        <is>
          <t>R/W</t>
        </is>
      </c>
      <c r="I1552" s="65" t="inlineStr">
        <is>
          <t>UINT (Unsigned16)</t>
        </is>
      </c>
      <c r="J1552" s="65" t="inlineStr">
        <is>
          <t xml:space="preserve">1 </t>
        </is>
      </c>
      <c r="K1552" s="65" t="inlineStr">
        <is>
          <t xml:space="preserve">0 </t>
        </is>
      </c>
      <c r="L1552" s="65" t="inlineStr">
        <is>
          <t xml:space="preserve">0  ... 65535 </t>
        </is>
      </c>
      <c r="M1552" s="66" t="n"/>
      <c r="N1552" s="68" t="n"/>
    </row>
    <row customFormat="1" r="1553" s="60">
      <c r="A1553" s="64" t="inlineStr">
        <is>
          <t>OC98</t>
        </is>
      </c>
      <c r="B1553" s="65" t="inlineStr">
        <is>
          <t>Application setting 98</t>
        </is>
      </c>
      <c r="C1553" s="65" t="inlineStr">
        <is>
          <t>16#9E32 = 40498</t>
        </is>
      </c>
      <c r="D1553" s="66" t="n"/>
      <c r="E1553" s="66" t="n"/>
      <c r="F1553" s="66" t="n"/>
      <c r="G1553" s="65" t="inlineStr">
        <is>
          <t>External Controller Application Configuration</t>
        </is>
      </c>
      <c r="H1553" s="65" t="inlineStr">
        <is>
          <t>R/W</t>
        </is>
      </c>
      <c r="I1553" s="65" t="inlineStr">
        <is>
          <t>UINT (Unsigned16)</t>
        </is>
      </c>
      <c r="J1553" s="65" t="inlineStr">
        <is>
          <t xml:space="preserve">1 </t>
        </is>
      </c>
      <c r="K1553" s="65" t="inlineStr">
        <is>
          <t xml:space="preserve">0 </t>
        </is>
      </c>
      <c r="L1553" s="65" t="inlineStr">
        <is>
          <t xml:space="preserve">0  ... 65535 </t>
        </is>
      </c>
      <c r="M1553" s="66" t="n"/>
      <c r="N1553" s="68" t="n"/>
    </row>
    <row customFormat="1" r="1554" s="60">
      <c r="A1554" s="64" t="inlineStr">
        <is>
          <t>OC99</t>
        </is>
      </c>
      <c r="B1554" s="65" t="inlineStr">
        <is>
          <t>Application setting 99</t>
        </is>
      </c>
      <c r="C1554" s="65" t="inlineStr">
        <is>
          <t>16#9E33 = 40499</t>
        </is>
      </c>
      <c r="D1554" s="66" t="n"/>
      <c r="E1554" s="66" t="n"/>
      <c r="F1554" s="66" t="n"/>
      <c r="G1554" s="65" t="inlineStr">
        <is>
          <t>External Controller Application Configuration</t>
        </is>
      </c>
      <c r="H1554" s="65" t="inlineStr">
        <is>
          <t>R/W</t>
        </is>
      </c>
      <c r="I1554" s="65" t="inlineStr">
        <is>
          <t>UINT (Unsigned16)</t>
        </is>
      </c>
      <c r="J1554" s="65" t="inlineStr">
        <is>
          <t xml:space="preserve">1 </t>
        </is>
      </c>
      <c r="K1554" s="65" t="inlineStr">
        <is>
          <t xml:space="preserve">0 </t>
        </is>
      </c>
      <c r="L1554" s="65" t="inlineStr">
        <is>
          <t xml:space="preserve">0  ... 65535 </t>
        </is>
      </c>
      <c r="M1554" s="66" t="n"/>
      <c r="N1554" s="68" t="n"/>
    </row>
    <row customFormat="1" r="1555" s="60">
      <c r="A1555" s="64" t="inlineStr">
        <is>
          <t>OM00</t>
        </is>
      </c>
      <c r="B1555" s="65" t="inlineStr">
        <is>
          <t>Application monitoring 0</t>
        </is>
      </c>
      <c r="C1555" s="65" t="inlineStr">
        <is>
          <t>16#9E34 = 40500</t>
        </is>
      </c>
      <c r="D1555" s="66" t="n"/>
      <c r="E1555" s="66" t="n"/>
      <c r="F1555" s="66" t="n"/>
      <c r="G1555" s="65" t="inlineStr">
        <is>
          <t>External Controller Application Monitoring</t>
        </is>
      </c>
      <c r="H1555" s="65" t="inlineStr">
        <is>
          <t>R/W</t>
        </is>
      </c>
      <c r="I1555" s="65" t="inlineStr">
        <is>
          <t>UINT (Unsigned16)</t>
        </is>
      </c>
      <c r="J1555" s="65" t="inlineStr">
        <is>
          <t xml:space="preserve">1 </t>
        </is>
      </c>
      <c r="K1555" s="66" t="n"/>
      <c r="L1555" s="65" t="inlineStr">
        <is>
          <t xml:space="preserve">0  ... 65535 </t>
        </is>
      </c>
      <c r="M1555" s="66" t="n"/>
      <c r="N1555" s="68" t="n"/>
    </row>
    <row customFormat="1" r="1556" s="60">
      <c r="A1556" s="64" t="inlineStr">
        <is>
          <t>OM01</t>
        </is>
      </c>
      <c r="B1556" s="65" t="inlineStr">
        <is>
          <t>Application monitoring 1</t>
        </is>
      </c>
      <c r="C1556" s="65" t="inlineStr">
        <is>
          <t>16#9E35 = 40501</t>
        </is>
      </c>
      <c r="D1556" s="66" t="n"/>
      <c r="E1556" s="66" t="n"/>
      <c r="F1556" s="66" t="n"/>
      <c r="G1556" s="65" t="inlineStr">
        <is>
          <t>External Controller Application Monitoring</t>
        </is>
      </c>
      <c r="H1556" s="65" t="inlineStr">
        <is>
          <t>R/W</t>
        </is>
      </c>
      <c r="I1556" s="65" t="inlineStr">
        <is>
          <t>UINT (Unsigned16)</t>
        </is>
      </c>
      <c r="J1556" s="65" t="inlineStr">
        <is>
          <t xml:space="preserve">1 </t>
        </is>
      </c>
      <c r="K1556" s="66" t="n"/>
      <c r="L1556" s="65" t="inlineStr">
        <is>
          <t xml:space="preserve">0  ... 65535 </t>
        </is>
      </c>
      <c r="M1556" s="66" t="n"/>
      <c r="N1556" s="68" t="n"/>
    </row>
    <row customFormat="1" r="1557" s="60">
      <c r="A1557" s="64" t="inlineStr">
        <is>
          <t>OM02</t>
        </is>
      </c>
      <c r="B1557" s="65" t="inlineStr">
        <is>
          <t>Application monitoring 2</t>
        </is>
      </c>
      <c r="C1557" s="65" t="inlineStr">
        <is>
          <t>16#9E36 = 40502</t>
        </is>
      </c>
      <c r="D1557" s="66" t="n"/>
      <c r="E1557" s="66" t="n"/>
      <c r="F1557" s="66" t="n"/>
      <c r="G1557" s="65" t="inlineStr">
        <is>
          <t>External Controller Application Monitoring</t>
        </is>
      </c>
      <c r="H1557" s="65" t="inlineStr">
        <is>
          <t>R/W</t>
        </is>
      </c>
      <c r="I1557" s="65" t="inlineStr">
        <is>
          <t>UINT (Unsigned16)</t>
        </is>
      </c>
      <c r="J1557" s="65" t="inlineStr">
        <is>
          <t xml:space="preserve">1 </t>
        </is>
      </c>
      <c r="K1557" s="66" t="n"/>
      <c r="L1557" s="65" t="inlineStr">
        <is>
          <t xml:space="preserve">0  ... 65535 </t>
        </is>
      </c>
      <c r="M1557" s="66" t="n"/>
      <c r="N1557" s="68" t="n"/>
    </row>
    <row customFormat="1" r="1558" s="60">
      <c r="A1558" s="64" t="inlineStr">
        <is>
          <t>OM03</t>
        </is>
      </c>
      <c r="B1558" s="65" t="inlineStr">
        <is>
          <t>Application monitoring 3</t>
        </is>
      </c>
      <c r="C1558" s="65" t="inlineStr">
        <is>
          <t>16#9E37 = 40503</t>
        </is>
      </c>
      <c r="D1558" s="66" t="n"/>
      <c r="E1558" s="66" t="n"/>
      <c r="F1558" s="66" t="n"/>
      <c r="G1558" s="65" t="inlineStr">
        <is>
          <t>External Controller Application Monitoring</t>
        </is>
      </c>
      <c r="H1558" s="65" t="inlineStr">
        <is>
          <t>R/W</t>
        </is>
      </c>
      <c r="I1558" s="65" t="inlineStr">
        <is>
          <t>UINT (Unsigned16)</t>
        </is>
      </c>
      <c r="J1558" s="65" t="inlineStr">
        <is>
          <t xml:space="preserve">1 </t>
        </is>
      </c>
      <c r="K1558" s="66" t="n"/>
      <c r="L1558" s="65" t="inlineStr">
        <is>
          <t xml:space="preserve">0  ... 65535 </t>
        </is>
      </c>
      <c r="M1558" s="66" t="n"/>
      <c r="N1558" s="68" t="n"/>
    </row>
    <row customFormat="1" r="1559" s="60">
      <c r="A1559" s="64" t="inlineStr">
        <is>
          <t>OM04</t>
        </is>
      </c>
      <c r="B1559" s="65" t="inlineStr">
        <is>
          <t>Application monitoring 4</t>
        </is>
      </c>
      <c r="C1559" s="65" t="inlineStr">
        <is>
          <t>16#9E38 = 40504</t>
        </is>
      </c>
      <c r="D1559" s="66" t="n"/>
      <c r="E1559" s="66" t="n"/>
      <c r="F1559" s="66" t="n"/>
      <c r="G1559" s="65" t="inlineStr">
        <is>
          <t>External Controller Application Monitoring</t>
        </is>
      </c>
      <c r="H1559" s="65" t="inlineStr">
        <is>
          <t>R/W</t>
        </is>
      </c>
      <c r="I1559" s="65" t="inlineStr">
        <is>
          <t>UINT (Unsigned16)</t>
        </is>
      </c>
      <c r="J1559" s="65" t="inlineStr">
        <is>
          <t xml:space="preserve">1 </t>
        </is>
      </c>
      <c r="K1559" s="66" t="n"/>
      <c r="L1559" s="65" t="inlineStr">
        <is>
          <t xml:space="preserve">0  ... 65535 </t>
        </is>
      </c>
      <c r="M1559" s="66" t="n"/>
      <c r="N1559" s="68" t="n"/>
    </row>
    <row customFormat="1" r="1560" s="60">
      <c r="A1560" s="64" t="inlineStr">
        <is>
          <t>OM05</t>
        </is>
      </c>
      <c r="B1560" s="65" t="inlineStr">
        <is>
          <t>Application monitoring 5</t>
        </is>
      </c>
      <c r="C1560" s="65" t="inlineStr">
        <is>
          <t>16#9E39 = 40505</t>
        </is>
      </c>
      <c r="D1560" s="66" t="n"/>
      <c r="E1560" s="66" t="n"/>
      <c r="F1560" s="66" t="n"/>
      <c r="G1560" s="65" t="inlineStr">
        <is>
          <t>External Controller Application Monitoring</t>
        </is>
      </c>
      <c r="H1560" s="65" t="inlineStr">
        <is>
          <t>R/W</t>
        </is>
      </c>
      <c r="I1560" s="65" t="inlineStr">
        <is>
          <t>UINT (Unsigned16)</t>
        </is>
      </c>
      <c r="J1560" s="65" t="inlineStr">
        <is>
          <t xml:space="preserve">1 </t>
        </is>
      </c>
      <c r="K1560" s="66" t="n"/>
      <c r="L1560" s="65" t="inlineStr">
        <is>
          <t xml:space="preserve">0  ... 65535 </t>
        </is>
      </c>
      <c r="M1560" s="66" t="n"/>
      <c r="N1560" s="68" t="n"/>
    </row>
    <row customFormat="1" r="1561" s="60">
      <c r="A1561" s="64" t="inlineStr">
        <is>
          <t>OM06</t>
        </is>
      </c>
      <c r="B1561" s="65" t="inlineStr">
        <is>
          <t>Application monitoring 6</t>
        </is>
      </c>
      <c r="C1561" s="65" t="inlineStr">
        <is>
          <t>16#9E3A = 40506</t>
        </is>
      </c>
      <c r="D1561" s="66" t="n"/>
      <c r="E1561" s="66" t="n"/>
      <c r="F1561" s="66" t="n"/>
      <c r="G1561" s="65" t="inlineStr">
        <is>
          <t>External Controller Application Monitoring</t>
        </is>
      </c>
      <c r="H1561" s="65" t="inlineStr">
        <is>
          <t>R/W</t>
        </is>
      </c>
      <c r="I1561" s="65" t="inlineStr">
        <is>
          <t>UINT (Unsigned16)</t>
        </is>
      </c>
      <c r="J1561" s="65" t="inlineStr">
        <is>
          <t xml:space="preserve">1 </t>
        </is>
      </c>
      <c r="K1561" s="66" t="n"/>
      <c r="L1561" s="65" t="inlineStr">
        <is>
          <t xml:space="preserve">0  ... 65535 </t>
        </is>
      </c>
      <c r="M1561" s="66" t="n"/>
      <c r="N1561" s="68" t="n"/>
    </row>
    <row customFormat="1" r="1562" s="60">
      <c r="A1562" s="64" t="inlineStr">
        <is>
          <t>OM07</t>
        </is>
      </c>
      <c r="B1562" s="65" t="inlineStr">
        <is>
          <t>Application monitoring 7</t>
        </is>
      </c>
      <c r="C1562" s="65" t="inlineStr">
        <is>
          <t>16#9E3B = 40507</t>
        </is>
      </c>
      <c r="D1562" s="66" t="n"/>
      <c r="E1562" s="66" t="n"/>
      <c r="F1562" s="66" t="n"/>
      <c r="G1562" s="65" t="inlineStr">
        <is>
          <t>External Controller Application Monitoring</t>
        </is>
      </c>
      <c r="H1562" s="65" t="inlineStr">
        <is>
          <t>R/W</t>
        </is>
      </c>
      <c r="I1562" s="65" t="inlineStr">
        <is>
          <t>UINT (Unsigned16)</t>
        </is>
      </c>
      <c r="J1562" s="65" t="inlineStr">
        <is>
          <t xml:space="preserve">1 </t>
        </is>
      </c>
      <c r="K1562" s="66" t="n"/>
      <c r="L1562" s="65" t="inlineStr">
        <is>
          <t xml:space="preserve">0  ... 65535 </t>
        </is>
      </c>
      <c r="M1562" s="66" t="n"/>
      <c r="N1562" s="68" t="n"/>
    </row>
    <row customFormat="1" r="1563" s="60">
      <c r="A1563" s="64" t="inlineStr">
        <is>
          <t>OM08</t>
        </is>
      </c>
      <c r="B1563" s="65" t="inlineStr">
        <is>
          <t>Application monitoring 8</t>
        </is>
      </c>
      <c r="C1563" s="65" t="inlineStr">
        <is>
          <t>16#9E3C = 40508</t>
        </is>
      </c>
      <c r="D1563" s="66" t="n"/>
      <c r="E1563" s="66" t="n"/>
      <c r="F1563" s="66" t="n"/>
      <c r="G1563" s="65" t="inlineStr">
        <is>
          <t>External Controller Application Monitoring</t>
        </is>
      </c>
      <c r="H1563" s="65" t="inlineStr">
        <is>
          <t>R/W</t>
        </is>
      </c>
      <c r="I1563" s="65" t="inlineStr">
        <is>
          <t>UINT (Unsigned16)</t>
        </is>
      </c>
      <c r="J1563" s="65" t="inlineStr">
        <is>
          <t xml:space="preserve">1 </t>
        </is>
      </c>
      <c r="K1563" s="66" t="n"/>
      <c r="L1563" s="65" t="inlineStr">
        <is>
          <t xml:space="preserve">0  ... 65535 </t>
        </is>
      </c>
      <c r="M1563" s="66" t="n"/>
      <c r="N1563" s="68" t="n"/>
    </row>
    <row customFormat="1" r="1564" s="60">
      <c r="A1564" s="64" t="inlineStr">
        <is>
          <t>OM09</t>
        </is>
      </c>
      <c r="B1564" s="65" t="inlineStr">
        <is>
          <t>Application monitoring 9</t>
        </is>
      </c>
      <c r="C1564" s="65" t="inlineStr">
        <is>
          <t>16#9E3D = 40509</t>
        </is>
      </c>
      <c r="D1564" s="66" t="n"/>
      <c r="E1564" s="66" t="n"/>
      <c r="F1564" s="66" t="n"/>
      <c r="G1564" s="65" t="inlineStr">
        <is>
          <t>External Controller Application Monitoring</t>
        </is>
      </c>
      <c r="H1564" s="65" t="inlineStr">
        <is>
          <t>R/W</t>
        </is>
      </c>
      <c r="I1564" s="65" t="inlineStr">
        <is>
          <t>UINT (Unsigned16)</t>
        </is>
      </c>
      <c r="J1564" s="65" t="inlineStr">
        <is>
          <t xml:space="preserve">1 </t>
        </is>
      </c>
      <c r="K1564" s="66" t="n"/>
      <c r="L1564" s="65" t="inlineStr">
        <is>
          <t xml:space="preserve">0  ... 65535 </t>
        </is>
      </c>
      <c r="M1564" s="66" t="n"/>
      <c r="N1564" s="68" t="n"/>
    </row>
    <row customFormat="1" r="1565" s="60">
      <c r="A1565" s="64" t="inlineStr">
        <is>
          <t>OM10</t>
        </is>
      </c>
      <c r="B1565" s="65" t="inlineStr">
        <is>
          <t>Application monitoring 10</t>
        </is>
      </c>
      <c r="C1565" s="65" t="inlineStr">
        <is>
          <t>16#9E3E = 40510</t>
        </is>
      </c>
      <c r="D1565" s="66" t="n"/>
      <c r="E1565" s="66" t="n"/>
      <c r="F1565" s="66" t="n"/>
      <c r="G1565" s="65" t="inlineStr">
        <is>
          <t>External Controller Application Monitoring</t>
        </is>
      </c>
      <c r="H1565" s="65" t="inlineStr">
        <is>
          <t>R/W</t>
        </is>
      </c>
      <c r="I1565" s="65" t="inlineStr">
        <is>
          <t>UINT (Unsigned16)</t>
        </is>
      </c>
      <c r="J1565" s="65" t="inlineStr">
        <is>
          <t xml:space="preserve">1 </t>
        </is>
      </c>
      <c r="K1565" s="66" t="n"/>
      <c r="L1565" s="65" t="inlineStr">
        <is>
          <t xml:space="preserve">0  ... 65535 </t>
        </is>
      </c>
      <c r="M1565" s="66" t="n"/>
      <c r="N1565" s="68" t="n"/>
    </row>
    <row customFormat="1" r="1566" s="60">
      <c r="A1566" s="64" t="inlineStr">
        <is>
          <t>OM11</t>
        </is>
      </c>
      <c r="B1566" s="65" t="inlineStr">
        <is>
          <t>Application monitoring 11</t>
        </is>
      </c>
      <c r="C1566" s="65" t="inlineStr">
        <is>
          <t>16#9E3F = 40511</t>
        </is>
      </c>
      <c r="D1566" s="66" t="n"/>
      <c r="E1566" s="66" t="n"/>
      <c r="F1566" s="66" t="n"/>
      <c r="G1566" s="65" t="inlineStr">
        <is>
          <t>External Controller Application Monitoring</t>
        </is>
      </c>
      <c r="H1566" s="65" t="inlineStr">
        <is>
          <t>R/W</t>
        </is>
      </c>
      <c r="I1566" s="65" t="inlineStr">
        <is>
          <t>UINT (Unsigned16)</t>
        </is>
      </c>
      <c r="J1566" s="65" t="inlineStr">
        <is>
          <t xml:space="preserve">1 </t>
        </is>
      </c>
      <c r="K1566" s="66" t="n"/>
      <c r="L1566" s="65" t="inlineStr">
        <is>
          <t xml:space="preserve">0  ... 65535 </t>
        </is>
      </c>
      <c r="M1566" s="66" t="n"/>
      <c r="N1566" s="68" t="n"/>
    </row>
    <row customFormat="1" r="1567" s="60">
      <c r="A1567" s="64" t="inlineStr">
        <is>
          <t>OM12</t>
        </is>
      </c>
      <c r="B1567" s="65" t="inlineStr">
        <is>
          <t>Application monitoring 12</t>
        </is>
      </c>
      <c r="C1567" s="65" t="inlineStr">
        <is>
          <t>16#9E40 = 40512</t>
        </is>
      </c>
      <c r="D1567" s="66" t="n"/>
      <c r="E1567" s="66" t="n"/>
      <c r="F1567" s="66" t="n"/>
      <c r="G1567" s="65" t="inlineStr">
        <is>
          <t>External Controller Application Monitoring</t>
        </is>
      </c>
      <c r="H1567" s="65" t="inlineStr">
        <is>
          <t>R/W</t>
        </is>
      </c>
      <c r="I1567" s="65" t="inlineStr">
        <is>
          <t>UINT (Unsigned16)</t>
        </is>
      </c>
      <c r="J1567" s="65" t="inlineStr">
        <is>
          <t xml:space="preserve">1 </t>
        </is>
      </c>
      <c r="K1567" s="66" t="n"/>
      <c r="L1567" s="65" t="inlineStr">
        <is>
          <t xml:space="preserve">0  ... 65535 </t>
        </is>
      </c>
      <c r="M1567" s="66" t="n"/>
      <c r="N1567" s="68" t="n"/>
    </row>
    <row customFormat="1" r="1568" s="60">
      <c r="A1568" s="64" t="inlineStr">
        <is>
          <t>OM13</t>
        </is>
      </c>
      <c r="B1568" s="65" t="inlineStr">
        <is>
          <t>Application monitoring 13</t>
        </is>
      </c>
      <c r="C1568" s="65" t="inlineStr">
        <is>
          <t>16#9E41 = 40513</t>
        </is>
      </c>
      <c r="D1568" s="66" t="n"/>
      <c r="E1568" s="66" t="n"/>
      <c r="F1568" s="66" t="n"/>
      <c r="G1568" s="65" t="inlineStr">
        <is>
          <t>External Controller Application Monitoring</t>
        </is>
      </c>
      <c r="H1568" s="65" t="inlineStr">
        <is>
          <t>R/W</t>
        </is>
      </c>
      <c r="I1568" s="65" t="inlineStr">
        <is>
          <t>UINT (Unsigned16)</t>
        </is>
      </c>
      <c r="J1568" s="65" t="inlineStr">
        <is>
          <t xml:space="preserve">1 </t>
        </is>
      </c>
      <c r="K1568" s="66" t="n"/>
      <c r="L1568" s="65" t="inlineStr">
        <is>
          <t xml:space="preserve">0  ... 65535 </t>
        </is>
      </c>
      <c r="M1568" s="66" t="n"/>
      <c r="N1568" s="68" t="n"/>
    </row>
    <row customFormat="1" r="1569" s="60">
      <c r="A1569" s="64" t="inlineStr">
        <is>
          <t>OM14</t>
        </is>
      </c>
      <c r="B1569" s="65" t="inlineStr">
        <is>
          <t>Application monitoring 14</t>
        </is>
      </c>
      <c r="C1569" s="65" t="inlineStr">
        <is>
          <t>16#9E42 = 40514</t>
        </is>
      </c>
      <c r="D1569" s="66" t="n"/>
      <c r="E1569" s="66" t="n"/>
      <c r="F1569" s="66" t="n"/>
      <c r="G1569" s="65" t="inlineStr">
        <is>
          <t>External Controller Application Monitoring</t>
        </is>
      </c>
      <c r="H1569" s="65" t="inlineStr">
        <is>
          <t>R/W</t>
        </is>
      </c>
      <c r="I1569" s="65" t="inlineStr">
        <is>
          <t>UINT (Unsigned16)</t>
        </is>
      </c>
      <c r="J1569" s="65" t="inlineStr">
        <is>
          <t xml:space="preserve">1 </t>
        </is>
      </c>
      <c r="K1569" s="66" t="n"/>
      <c r="L1569" s="65" t="inlineStr">
        <is>
          <t xml:space="preserve">0  ... 65535 </t>
        </is>
      </c>
      <c r="M1569" s="66" t="n"/>
      <c r="N1569" s="68" t="n"/>
    </row>
    <row customFormat="1" r="1570" s="60">
      <c r="A1570" s="64" t="inlineStr">
        <is>
          <t>OM15</t>
        </is>
      </c>
      <c r="B1570" s="65" t="inlineStr">
        <is>
          <t>Application monitoring 15</t>
        </is>
      </c>
      <c r="C1570" s="65" t="inlineStr">
        <is>
          <t>16#9E43 = 40515</t>
        </is>
      </c>
      <c r="D1570" s="66" t="n"/>
      <c r="E1570" s="66" t="n"/>
      <c r="F1570" s="66" t="n"/>
      <c r="G1570" s="65" t="inlineStr">
        <is>
          <t>External Controller Application Monitoring</t>
        </is>
      </c>
      <c r="H1570" s="65" t="inlineStr">
        <is>
          <t>R/W</t>
        </is>
      </c>
      <c r="I1570" s="65" t="inlineStr">
        <is>
          <t>UINT (Unsigned16)</t>
        </is>
      </c>
      <c r="J1570" s="65" t="inlineStr">
        <is>
          <t xml:space="preserve">1 </t>
        </is>
      </c>
      <c r="K1570" s="66" t="n"/>
      <c r="L1570" s="65" t="inlineStr">
        <is>
          <t xml:space="preserve">0  ... 65535 </t>
        </is>
      </c>
      <c r="M1570" s="66" t="n"/>
      <c r="N1570" s="68" t="n"/>
    </row>
    <row customFormat="1" r="1571" s="60">
      <c r="A1571" s="64" t="inlineStr">
        <is>
          <t>OM16</t>
        </is>
      </c>
      <c r="B1571" s="65" t="inlineStr">
        <is>
          <t>Application monitoring 16</t>
        </is>
      </c>
      <c r="C1571" s="65" t="inlineStr">
        <is>
          <t>16#9E44 = 40516</t>
        </is>
      </c>
      <c r="D1571" s="66" t="n"/>
      <c r="E1571" s="66" t="n"/>
      <c r="F1571" s="66" t="n"/>
      <c r="G1571" s="65" t="inlineStr">
        <is>
          <t>External Controller Application Monitoring</t>
        </is>
      </c>
      <c r="H1571" s="65" t="inlineStr">
        <is>
          <t>R/W</t>
        </is>
      </c>
      <c r="I1571" s="65" t="inlineStr">
        <is>
          <t>UINT (Unsigned16)</t>
        </is>
      </c>
      <c r="J1571" s="65" t="inlineStr">
        <is>
          <t xml:space="preserve">1 </t>
        </is>
      </c>
      <c r="K1571" s="66" t="n"/>
      <c r="L1571" s="65" t="inlineStr">
        <is>
          <t xml:space="preserve">0  ... 65535 </t>
        </is>
      </c>
      <c r="M1571" s="66" t="n"/>
      <c r="N1571" s="68" t="n"/>
    </row>
    <row customFormat="1" r="1572" s="60">
      <c r="A1572" s="64" t="inlineStr">
        <is>
          <t>OM17</t>
        </is>
      </c>
      <c r="B1572" s="65" t="inlineStr">
        <is>
          <t>Application monitoring 17</t>
        </is>
      </c>
      <c r="C1572" s="65" t="inlineStr">
        <is>
          <t>16#9E45 = 40517</t>
        </is>
      </c>
      <c r="D1572" s="66" t="n"/>
      <c r="E1572" s="66" t="n"/>
      <c r="F1572" s="66" t="n"/>
      <c r="G1572" s="65" t="inlineStr">
        <is>
          <t>External Controller Application Monitoring</t>
        </is>
      </c>
      <c r="H1572" s="65" t="inlineStr">
        <is>
          <t>R/W</t>
        </is>
      </c>
      <c r="I1572" s="65" t="inlineStr">
        <is>
          <t>UINT (Unsigned16)</t>
        </is>
      </c>
      <c r="J1572" s="65" t="inlineStr">
        <is>
          <t xml:space="preserve">1 </t>
        </is>
      </c>
      <c r="K1572" s="66" t="n"/>
      <c r="L1572" s="65" t="inlineStr">
        <is>
          <t xml:space="preserve">0  ... 65535 </t>
        </is>
      </c>
      <c r="M1572" s="66" t="n"/>
      <c r="N1572" s="68" t="n"/>
    </row>
    <row customFormat="1" r="1573" s="60">
      <c r="A1573" s="64" t="inlineStr">
        <is>
          <t>OM18</t>
        </is>
      </c>
      <c r="B1573" s="65" t="inlineStr">
        <is>
          <t>Application monitoring 18</t>
        </is>
      </c>
      <c r="C1573" s="65" t="inlineStr">
        <is>
          <t>16#9E46 = 40518</t>
        </is>
      </c>
      <c r="D1573" s="66" t="n"/>
      <c r="E1573" s="66" t="n"/>
      <c r="F1573" s="66" t="n"/>
      <c r="G1573" s="65" t="inlineStr">
        <is>
          <t>External Controller Application Monitoring</t>
        </is>
      </c>
      <c r="H1573" s="65" t="inlineStr">
        <is>
          <t>R/W</t>
        </is>
      </c>
      <c r="I1573" s="65" t="inlineStr">
        <is>
          <t>UINT (Unsigned16)</t>
        </is>
      </c>
      <c r="J1573" s="65" t="inlineStr">
        <is>
          <t xml:space="preserve">1 </t>
        </is>
      </c>
      <c r="K1573" s="66" t="n"/>
      <c r="L1573" s="65" t="inlineStr">
        <is>
          <t xml:space="preserve">0  ... 65535 </t>
        </is>
      </c>
      <c r="M1573" s="66" t="n"/>
      <c r="N1573" s="68" t="n"/>
    </row>
    <row customFormat="1" r="1574" s="60">
      <c r="A1574" s="64" t="inlineStr">
        <is>
          <t>OM19</t>
        </is>
      </c>
      <c r="B1574" s="65" t="inlineStr">
        <is>
          <t>Application monitoring 19</t>
        </is>
      </c>
      <c r="C1574" s="65" t="inlineStr">
        <is>
          <t>16#9E47 = 40519</t>
        </is>
      </c>
      <c r="D1574" s="66" t="n"/>
      <c r="E1574" s="66" t="n"/>
      <c r="F1574" s="66" t="n"/>
      <c r="G1574" s="65" t="inlineStr">
        <is>
          <t>External Controller Application Monitoring</t>
        </is>
      </c>
      <c r="H1574" s="65" t="inlineStr">
        <is>
          <t>R/W</t>
        </is>
      </c>
      <c r="I1574" s="65" t="inlineStr">
        <is>
          <t>UINT (Unsigned16)</t>
        </is>
      </c>
      <c r="J1574" s="65" t="inlineStr">
        <is>
          <t xml:space="preserve">1 </t>
        </is>
      </c>
      <c r="K1574" s="66" t="n"/>
      <c r="L1574" s="65" t="inlineStr">
        <is>
          <t xml:space="preserve">0  ... 65535 </t>
        </is>
      </c>
      <c r="M1574" s="66" t="n"/>
      <c r="N1574" s="68" t="n"/>
    </row>
    <row customFormat="1" r="1575" s="60">
      <c r="A1575" s="64" t="inlineStr">
        <is>
          <t>OM20</t>
        </is>
      </c>
      <c r="B1575" s="65" t="inlineStr">
        <is>
          <t>Application monitoring 20</t>
        </is>
      </c>
      <c r="C1575" s="65" t="inlineStr">
        <is>
          <t>16#9E48 = 40520</t>
        </is>
      </c>
      <c r="D1575" s="66" t="n"/>
      <c r="E1575" s="66" t="n"/>
      <c r="F1575" s="66" t="n"/>
      <c r="G1575" s="65" t="inlineStr">
        <is>
          <t>External Controller Application Monitoring</t>
        </is>
      </c>
      <c r="H1575" s="65" t="inlineStr">
        <is>
          <t>R/W</t>
        </is>
      </c>
      <c r="I1575" s="65" t="inlineStr">
        <is>
          <t>UINT (Unsigned16)</t>
        </is>
      </c>
      <c r="J1575" s="65" t="inlineStr">
        <is>
          <t xml:space="preserve">1 </t>
        </is>
      </c>
      <c r="K1575" s="66" t="n"/>
      <c r="L1575" s="65" t="inlineStr">
        <is>
          <t xml:space="preserve">0  ... 65535 </t>
        </is>
      </c>
      <c r="M1575" s="66" t="n"/>
      <c r="N1575" s="68" t="n"/>
    </row>
    <row customFormat="1" r="1576" s="60">
      <c r="A1576" s="64" t="inlineStr">
        <is>
          <t>OM21</t>
        </is>
      </c>
      <c r="B1576" s="65" t="inlineStr">
        <is>
          <t>Application monitoring 21</t>
        </is>
      </c>
      <c r="C1576" s="65" t="inlineStr">
        <is>
          <t>16#9E49 = 40521</t>
        </is>
      </c>
      <c r="D1576" s="66" t="n"/>
      <c r="E1576" s="66" t="n"/>
      <c r="F1576" s="66" t="n"/>
      <c r="G1576" s="65" t="inlineStr">
        <is>
          <t>External Controller Application Monitoring</t>
        </is>
      </c>
      <c r="H1576" s="65" t="inlineStr">
        <is>
          <t>R/W</t>
        </is>
      </c>
      <c r="I1576" s="65" t="inlineStr">
        <is>
          <t>UINT (Unsigned16)</t>
        </is>
      </c>
      <c r="J1576" s="65" t="inlineStr">
        <is>
          <t xml:space="preserve">1 </t>
        </is>
      </c>
      <c r="K1576" s="66" t="n"/>
      <c r="L1576" s="65" t="inlineStr">
        <is>
          <t xml:space="preserve">0  ... 65535 </t>
        </is>
      </c>
      <c r="M1576" s="66" t="n"/>
      <c r="N1576" s="68" t="n"/>
    </row>
    <row customFormat="1" r="1577" s="60">
      <c r="A1577" s="64" t="inlineStr">
        <is>
          <t>OM22</t>
        </is>
      </c>
      <c r="B1577" s="65" t="inlineStr">
        <is>
          <t>Application monitoring 22</t>
        </is>
      </c>
      <c r="C1577" s="65" t="inlineStr">
        <is>
          <t>16#9E4A = 40522</t>
        </is>
      </c>
      <c r="D1577" s="66" t="n"/>
      <c r="E1577" s="66" t="n"/>
      <c r="F1577" s="66" t="n"/>
      <c r="G1577" s="65" t="inlineStr">
        <is>
          <t>External Controller Application Monitoring</t>
        </is>
      </c>
      <c r="H1577" s="65" t="inlineStr">
        <is>
          <t>R/W</t>
        </is>
      </c>
      <c r="I1577" s="65" t="inlineStr">
        <is>
          <t>UINT (Unsigned16)</t>
        </is>
      </c>
      <c r="J1577" s="65" t="inlineStr">
        <is>
          <t xml:space="preserve">1 </t>
        </is>
      </c>
      <c r="K1577" s="66" t="n"/>
      <c r="L1577" s="65" t="inlineStr">
        <is>
          <t xml:space="preserve">0  ... 65535 </t>
        </is>
      </c>
      <c r="M1577" s="66" t="n"/>
      <c r="N1577" s="68" t="n"/>
    </row>
    <row customFormat="1" r="1578" s="60">
      <c r="A1578" s="64" t="inlineStr">
        <is>
          <t>OM23</t>
        </is>
      </c>
      <c r="B1578" s="65" t="inlineStr">
        <is>
          <t>Application monitoring 23</t>
        </is>
      </c>
      <c r="C1578" s="65" t="inlineStr">
        <is>
          <t>16#9E4B = 40523</t>
        </is>
      </c>
      <c r="D1578" s="66" t="n"/>
      <c r="E1578" s="66" t="n"/>
      <c r="F1578" s="66" t="n"/>
      <c r="G1578" s="65" t="inlineStr">
        <is>
          <t>External Controller Application Monitoring</t>
        </is>
      </c>
      <c r="H1578" s="65" t="inlineStr">
        <is>
          <t>R/W</t>
        </is>
      </c>
      <c r="I1578" s="65" t="inlineStr">
        <is>
          <t>UINT (Unsigned16)</t>
        </is>
      </c>
      <c r="J1578" s="65" t="inlineStr">
        <is>
          <t xml:space="preserve">1 </t>
        </is>
      </c>
      <c r="K1578" s="66" t="n"/>
      <c r="L1578" s="65" t="inlineStr">
        <is>
          <t xml:space="preserve">0  ... 65535 </t>
        </is>
      </c>
      <c r="M1578" s="66" t="n"/>
      <c r="N1578" s="68" t="n"/>
    </row>
    <row customFormat="1" r="1579" s="60">
      <c r="A1579" s="64" t="inlineStr">
        <is>
          <t>OM24</t>
        </is>
      </c>
      <c r="B1579" s="65" t="inlineStr">
        <is>
          <t>Application monitoring 24</t>
        </is>
      </c>
      <c r="C1579" s="65" t="inlineStr">
        <is>
          <t>16#9E4C = 40524</t>
        </is>
      </c>
      <c r="D1579" s="66" t="n"/>
      <c r="E1579" s="66" t="n"/>
      <c r="F1579" s="66" t="n"/>
      <c r="G1579" s="65" t="inlineStr">
        <is>
          <t>External Controller Application Monitoring</t>
        </is>
      </c>
      <c r="H1579" s="65" t="inlineStr">
        <is>
          <t>R/W</t>
        </is>
      </c>
      <c r="I1579" s="65" t="inlineStr">
        <is>
          <t>UINT (Unsigned16)</t>
        </is>
      </c>
      <c r="J1579" s="65" t="inlineStr">
        <is>
          <t xml:space="preserve">1 </t>
        </is>
      </c>
      <c r="K1579" s="66" t="n"/>
      <c r="L1579" s="65" t="inlineStr">
        <is>
          <t xml:space="preserve">0  ... 65535 </t>
        </is>
      </c>
      <c r="M1579" s="66" t="n"/>
      <c r="N1579" s="68" t="n"/>
    </row>
    <row customFormat="1" r="1580" s="60">
      <c r="A1580" s="64" t="inlineStr">
        <is>
          <t>OM25</t>
        </is>
      </c>
      <c r="B1580" s="65" t="inlineStr">
        <is>
          <t>Application monitoring 25</t>
        </is>
      </c>
      <c r="C1580" s="65" t="inlineStr">
        <is>
          <t>16#9E4D = 40525</t>
        </is>
      </c>
      <c r="D1580" s="66" t="n"/>
      <c r="E1580" s="66" t="n"/>
      <c r="F1580" s="66" t="n"/>
      <c r="G1580" s="65" t="inlineStr">
        <is>
          <t>External Controller Application Monitoring</t>
        </is>
      </c>
      <c r="H1580" s="65" t="inlineStr">
        <is>
          <t>R/W</t>
        </is>
      </c>
      <c r="I1580" s="65" t="inlineStr">
        <is>
          <t>UINT (Unsigned16)</t>
        </is>
      </c>
      <c r="J1580" s="65" t="inlineStr">
        <is>
          <t xml:space="preserve">1 </t>
        </is>
      </c>
      <c r="K1580" s="66" t="n"/>
      <c r="L1580" s="65" t="inlineStr">
        <is>
          <t xml:space="preserve">0  ... 65535 </t>
        </is>
      </c>
      <c r="M1580" s="66" t="n"/>
      <c r="N1580" s="68" t="n"/>
    </row>
    <row customFormat="1" r="1581" s="60">
      <c r="A1581" s="64" t="inlineStr">
        <is>
          <t>OM26</t>
        </is>
      </c>
      <c r="B1581" s="65" t="inlineStr">
        <is>
          <t>Application monitoring 26</t>
        </is>
      </c>
      <c r="C1581" s="65" t="inlineStr">
        <is>
          <t>16#9E4E = 40526</t>
        </is>
      </c>
      <c r="D1581" s="66" t="n"/>
      <c r="E1581" s="66" t="n"/>
      <c r="F1581" s="66" t="n"/>
      <c r="G1581" s="65" t="inlineStr">
        <is>
          <t>External Controller Application Monitoring</t>
        </is>
      </c>
      <c r="H1581" s="65" t="inlineStr">
        <is>
          <t>R/W</t>
        </is>
      </c>
      <c r="I1581" s="65" t="inlineStr">
        <is>
          <t>UINT (Unsigned16)</t>
        </is>
      </c>
      <c r="J1581" s="65" t="inlineStr">
        <is>
          <t xml:space="preserve">1 </t>
        </is>
      </c>
      <c r="K1581" s="66" t="n"/>
      <c r="L1581" s="65" t="inlineStr">
        <is>
          <t xml:space="preserve">0  ... 65535 </t>
        </is>
      </c>
      <c r="M1581" s="66" t="n"/>
      <c r="N1581" s="68" t="n"/>
    </row>
    <row customFormat="1" r="1582" s="60">
      <c r="A1582" s="64" t="inlineStr">
        <is>
          <t>OM27</t>
        </is>
      </c>
      <c r="B1582" s="65" t="inlineStr">
        <is>
          <t>Application monitoring 27</t>
        </is>
      </c>
      <c r="C1582" s="65" t="inlineStr">
        <is>
          <t>16#9E4F = 40527</t>
        </is>
      </c>
      <c r="D1582" s="66" t="n"/>
      <c r="E1582" s="66" t="n"/>
      <c r="F1582" s="66" t="n"/>
      <c r="G1582" s="65" t="inlineStr">
        <is>
          <t>External Controller Application Monitoring</t>
        </is>
      </c>
      <c r="H1582" s="65" t="inlineStr">
        <is>
          <t>R/W</t>
        </is>
      </c>
      <c r="I1582" s="65" t="inlineStr">
        <is>
          <t>UINT (Unsigned16)</t>
        </is>
      </c>
      <c r="J1582" s="65" t="inlineStr">
        <is>
          <t xml:space="preserve">1 </t>
        </is>
      </c>
      <c r="K1582" s="66" t="n"/>
      <c r="L1582" s="65" t="inlineStr">
        <is>
          <t xml:space="preserve">0  ... 65535 </t>
        </is>
      </c>
      <c r="M1582" s="66" t="n"/>
      <c r="N1582" s="68" t="n"/>
    </row>
    <row customFormat="1" r="1583" s="60">
      <c r="A1583" s="64" t="inlineStr">
        <is>
          <t>OM28</t>
        </is>
      </c>
      <c r="B1583" s="65" t="inlineStr">
        <is>
          <t>Application monitoring 28</t>
        </is>
      </c>
      <c r="C1583" s="65" t="inlineStr">
        <is>
          <t>16#9E50 = 40528</t>
        </is>
      </c>
      <c r="D1583" s="66" t="n"/>
      <c r="E1583" s="66" t="n"/>
      <c r="F1583" s="66" t="n"/>
      <c r="G1583" s="65" t="inlineStr">
        <is>
          <t>External Controller Application Monitoring</t>
        </is>
      </c>
      <c r="H1583" s="65" t="inlineStr">
        <is>
          <t>R/W</t>
        </is>
      </c>
      <c r="I1583" s="65" t="inlineStr">
        <is>
          <t>UINT (Unsigned16)</t>
        </is>
      </c>
      <c r="J1583" s="65" t="inlineStr">
        <is>
          <t xml:space="preserve">1 </t>
        </is>
      </c>
      <c r="K1583" s="66" t="n"/>
      <c r="L1583" s="65" t="inlineStr">
        <is>
          <t xml:space="preserve">0  ... 65535 </t>
        </is>
      </c>
      <c r="M1583" s="66" t="n"/>
      <c r="N1583" s="68" t="n"/>
    </row>
    <row customFormat="1" r="1584" s="60">
      <c r="A1584" s="64" t="inlineStr">
        <is>
          <t>OM29</t>
        </is>
      </c>
      <c r="B1584" s="65" t="inlineStr">
        <is>
          <t>Application monitoring 29</t>
        </is>
      </c>
      <c r="C1584" s="65" t="inlineStr">
        <is>
          <t>16#9E51 = 40529</t>
        </is>
      </c>
      <c r="D1584" s="66" t="n"/>
      <c r="E1584" s="66" t="n"/>
      <c r="F1584" s="66" t="n"/>
      <c r="G1584" s="65" t="inlineStr">
        <is>
          <t>External Controller Application Monitoring</t>
        </is>
      </c>
      <c r="H1584" s="65" t="inlineStr">
        <is>
          <t>R/W</t>
        </is>
      </c>
      <c r="I1584" s="65" t="inlineStr">
        <is>
          <t>UINT (Unsigned16)</t>
        </is>
      </c>
      <c r="J1584" s="65" t="inlineStr">
        <is>
          <t xml:space="preserve">1 </t>
        </is>
      </c>
      <c r="K1584" s="66" t="n"/>
      <c r="L1584" s="65" t="inlineStr">
        <is>
          <t xml:space="preserve">0  ... 65535 </t>
        </is>
      </c>
      <c r="M1584" s="66" t="n"/>
      <c r="N1584" s="68" t="n"/>
    </row>
    <row customFormat="1" r="1585" s="60">
      <c r="A1585" s="64" t="inlineStr">
        <is>
          <t>OM30</t>
        </is>
      </c>
      <c r="B1585" s="65" t="inlineStr">
        <is>
          <t>Application monitoring 30</t>
        </is>
      </c>
      <c r="C1585" s="65" t="inlineStr">
        <is>
          <t>16#9E52 = 40530</t>
        </is>
      </c>
      <c r="D1585" s="66" t="n"/>
      <c r="E1585" s="66" t="n"/>
      <c r="F1585" s="66" t="n"/>
      <c r="G1585" s="65" t="inlineStr">
        <is>
          <t>External Controller Application Monitoring</t>
        </is>
      </c>
      <c r="H1585" s="65" t="inlineStr">
        <is>
          <t>R/W</t>
        </is>
      </c>
      <c r="I1585" s="65" t="inlineStr">
        <is>
          <t>UINT (Unsigned16)</t>
        </is>
      </c>
      <c r="J1585" s="65" t="inlineStr">
        <is>
          <t xml:space="preserve">1 </t>
        </is>
      </c>
      <c r="K1585" s="66" t="n"/>
      <c r="L1585" s="65" t="inlineStr">
        <is>
          <t xml:space="preserve">0  ... 65535 </t>
        </is>
      </c>
      <c r="M1585" s="66" t="n"/>
      <c r="N1585" s="68" t="n"/>
    </row>
    <row customFormat="1" r="1586" s="60">
      <c r="A1586" s="64" t="inlineStr">
        <is>
          <t>OM31</t>
        </is>
      </c>
      <c r="B1586" s="65" t="inlineStr">
        <is>
          <t>Application monitoring 31</t>
        </is>
      </c>
      <c r="C1586" s="65" t="inlineStr">
        <is>
          <t>16#9E53 = 40531</t>
        </is>
      </c>
      <c r="D1586" s="66" t="n"/>
      <c r="E1586" s="66" t="n"/>
      <c r="F1586" s="66" t="n"/>
      <c r="G1586" s="65" t="inlineStr">
        <is>
          <t>External Controller Application Monitoring</t>
        </is>
      </c>
      <c r="H1586" s="65" t="inlineStr">
        <is>
          <t>R/W</t>
        </is>
      </c>
      <c r="I1586" s="65" t="inlineStr">
        <is>
          <t>UINT (Unsigned16)</t>
        </is>
      </c>
      <c r="J1586" s="65" t="inlineStr">
        <is>
          <t xml:space="preserve">1 </t>
        </is>
      </c>
      <c r="K1586" s="66" t="n"/>
      <c r="L1586" s="65" t="inlineStr">
        <is>
          <t xml:space="preserve">0  ... 65535 </t>
        </is>
      </c>
      <c r="M1586" s="66" t="n"/>
      <c r="N1586" s="68" t="n"/>
    </row>
    <row customFormat="1" r="1587" s="60">
      <c r="A1587" s="64" t="inlineStr">
        <is>
          <t>OM32</t>
        </is>
      </c>
      <c r="B1587" s="65" t="inlineStr">
        <is>
          <t>Application monitoring 32</t>
        </is>
      </c>
      <c r="C1587" s="65" t="inlineStr">
        <is>
          <t>16#9E54 = 40532</t>
        </is>
      </c>
      <c r="D1587" s="66" t="n"/>
      <c r="E1587" s="66" t="n"/>
      <c r="F1587" s="66" t="n"/>
      <c r="G1587" s="65" t="inlineStr">
        <is>
          <t>External Controller Application Monitoring</t>
        </is>
      </c>
      <c r="H1587" s="65" t="inlineStr">
        <is>
          <t>R/W</t>
        </is>
      </c>
      <c r="I1587" s="65" t="inlineStr">
        <is>
          <t>UINT (Unsigned16)</t>
        </is>
      </c>
      <c r="J1587" s="65" t="inlineStr">
        <is>
          <t xml:space="preserve">1 </t>
        </is>
      </c>
      <c r="K1587" s="66" t="n"/>
      <c r="L1587" s="65" t="inlineStr">
        <is>
          <t xml:space="preserve">0  ... 65535 </t>
        </is>
      </c>
      <c r="M1587" s="66" t="n"/>
      <c r="N1587" s="68" t="n"/>
    </row>
    <row customFormat="1" r="1588" s="60">
      <c r="A1588" s="64" t="inlineStr">
        <is>
          <t>OM33</t>
        </is>
      </c>
      <c r="B1588" s="65" t="inlineStr">
        <is>
          <t>Application monitoring 33</t>
        </is>
      </c>
      <c r="C1588" s="65" t="inlineStr">
        <is>
          <t>16#9E55 = 40533</t>
        </is>
      </c>
      <c r="D1588" s="66" t="n"/>
      <c r="E1588" s="66" t="n"/>
      <c r="F1588" s="66" t="n"/>
      <c r="G1588" s="65" t="inlineStr">
        <is>
          <t>External Controller Application Monitoring</t>
        </is>
      </c>
      <c r="H1588" s="65" t="inlineStr">
        <is>
          <t>R/W</t>
        </is>
      </c>
      <c r="I1588" s="65" t="inlineStr">
        <is>
          <t>UINT (Unsigned16)</t>
        </is>
      </c>
      <c r="J1588" s="65" t="inlineStr">
        <is>
          <t xml:space="preserve">1 </t>
        </is>
      </c>
      <c r="K1588" s="66" t="n"/>
      <c r="L1588" s="65" t="inlineStr">
        <is>
          <t xml:space="preserve">0  ... 65535 </t>
        </is>
      </c>
      <c r="M1588" s="66" t="n"/>
      <c r="N1588" s="68" t="n"/>
    </row>
    <row customFormat="1" r="1589" s="60">
      <c r="A1589" s="64" t="inlineStr">
        <is>
          <t>OM34</t>
        </is>
      </c>
      <c r="B1589" s="65" t="inlineStr">
        <is>
          <t>Application monitoring 34</t>
        </is>
      </c>
      <c r="C1589" s="65" t="inlineStr">
        <is>
          <t>16#9E56 = 40534</t>
        </is>
      </c>
      <c r="D1589" s="66" t="n"/>
      <c r="E1589" s="66" t="n"/>
      <c r="F1589" s="66" t="n"/>
      <c r="G1589" s="65" t="inlineStr">
        <is>
          <t>External Controller Application Monitoring</t>
        </is>
      </c>
      <c r="H1589" s="65" t="inlineStr">
        <is>
          <t>R/W</t>
        </is>
      </c>
      <c r="I1589" s="65" t="inlineStr">
        <is>
          <t>UINT (Unsigned16)</t>
        </is>
      </c>
      <c r="J1589" s="65" t="inlineStr">
        <is>
          <t xml:space="preserve">1 </t>
        </is>
      </c>
      <c r="K1589" s="66" t="n"/>
      <c r="L1589" s="65" t="inlineStr">
        <is>
          <t xml:space="preserve">0  ... 65535 </t>
        </is>
      </c>
      <c r="M1589" s="66" t="n"/>
      <c r="N1589" s="68" t="n"/>
    </row>
    <row customFormat="1" r="1590" s="60">
      <c r="A1590" s="64" t="inlineStr">
        <is>
          <t>OM35</t>
        </is>
      </c>
      <c r="B1590" s="65" t="inlineStr">
        <is>
          <t>Application monitoring 35</t>
        </is>
      </c>
      <c r="C1590" s="65" t="inlineStr">
        <is>
          <t>16#9E57 = 40535</t>
        </is>
      </c>
      <c r="D1590" s="66" t="n"/>
      <c r="E1590" s="66" t="n"/>
      <c r="F1590" s="66" t="n"/>
      <c r="G1590" s="65" t="inlineStr">
        <is>
          <t>External Controller Application Monitoring</t>
        </is>
      </c>
      <c r="H1590" s="65" t="inlineStr">
        <is>
          <t>R/W</t>
        </is>
      </c>
      <c r="I1590" s="65" t="inlineStr">
        <is>
          <t>UINT (Unsigned16)</t>
        </is>
      </c>
      <c r="J1590" s="65" t="inlineStr">
        <is>
          <t xml:space="preserve">1 </t>
        </is>
      </c>
      <c r="K1590" s="66" t="n"/>
      <c r="L1590" s="65" t="inlineStr">
        <is>
          <t xml:space="preserve">0  ... 65535 </t>
        </is>
      </c>
      <c r="M1590" s="66" t="n"/>
      <c r="N1590" s="68" t="n"/>
    </row>
    <row customFormat="1" r="1591" s="60">
      <c r="A1591" s="64" t="inlineStr">
        <is>
          <t>OM36</t>
        </is>
      </c>
      <c r="B1591" s="65" t="inlineStr">
        <is>
          <t>Application monitoring 36</t>
        </is>
      </c>
      <c r="C1591" s="65" t="inlineStr">
        <is>
          <t>16#9E58 = 40536</t>
        </is>
      </c>
      <c r="D1591" s="66" t="n"/>
      <c r="E1591" s="66" t="n"/>
      <c r="F1591" s="66" t="n"/>
      <c r="G1591" s="65" t="inlineStr">
        <is>
          <t>External Controller Application Monitoring</t>
        </is>
      </c>
      <c r="H1591" s="65" t="inlineStr">
        <is>
          <t>R/W</t>
        </is>
      </c>
      <c r="I1591" s="65" t="inlineStr">
        <is>
          <t>UINT (Unsigned16)</t>
        </is>
      </c>
      <c r="J1591" s="65" t="inlineStr">
        <is>
          <t xml:space="preserve">1 </t>
        </is>
      </c>
      <c r="K1591" s="66" t="n"/>
      <c r="L1591" s="65" t="inlineStr">
        <is>
          <t xml:space="preserve">0  ... 65535 </t>
        </is>
      </c>
      <c r="M1591" s="66" t="n"/>
      <c r="N1591" s="68" t="n"/>
    </row>
    <row customFormat="1" r="1592" s="60">
      <c r="A1592" s="64" t="inlineStr">
        <is>
          <t>OM37</t>
        </is>
      </c>
      <c r="B1592" s="65" t="inlineStr">
        <is>
          <t>Application monitoring 37</t>
        </is>
      </c>
      <c r="C1592" s="65" t="inlineStr">
        <is>
          <t>16#9E59 = 40537</t>
        </is>
      </c>
      <c r="D1592" s="66" t="n"/>
      <c r="E1592" s="66" t="n"/>
      <c r="F1592" s="66" t="n"/>
      <c r="G1592" s="65" t="inlineStr">
        <is>
          <t>External Controller Application Monitoring</t>
        </is>
      </c>
      <c r="H1592" s="65" t="inlineStr">
        <is>
          <t>R/W</t>
        </is>
      </c>
      <c r="I1592" s="65" t="inlineStr">
        <is>
          <t>UINT (Unsigned16)</t>
        </is>
      </c>
      <c r="J1592" s="65" t="inlineStr">
        <is>
          <t xml:space="preserve">1 </t>
        </is>
      </c>
      <c r="K1592" s="66" t="n"/>
      <c r="L1592" s="65" t="inlineStr">
        <is>
          <t xml:space="preserve">0  ... 65535 </t>
        </is>
      </c>
      <c r="M1592" s="66" t="n"/>
      <c r="N1592" s="68" t="n"/>
    </row>
    <row customFormat="1" r="1593" s="60">
      <c r="A1593" s="64" t="inlineStr">
        <is>
          <t>OM38</t>
        </is>
      </c>
      <c r="B1593" s="65" t="inlineStr">
        <is>
          <t>Application monitoring 38</t>
        </is>
      </c>
      <c r="C1593" s="65" t="inlineStr">
        <is>
          <t>16#9E5A = 40538</t>
        </is>
      </c>
      <c r="D1593" s="66" t="n"/>
      <c r="E1593" s="66" t="n"/>
      <c r="F1593" s="66" t="n"/>
      <c r="G1593" s="65" t="inlineStr">
        <is>
          <t>External Controller Application Monitoring</t>
        </is>
      </c>
      <c r="H1593" s="65" t="inlineStr">
        <is>
          <t>R/W</t>
        </is>
      </c>
      <c r="I1593" s="65" t="inlineStr">
        <is>
          <t>UINT (Unsigned16)</t>
        </is>
      </c>
      <c r="J1593" s="65" t="inlineStr">
        <is>
          <t xml:space="preserve">1 </t>
        </is>
      </c>
      <c r="K1593" s="66" t="n"/>
      <c r="L1593" s="65" t="inlineStr">
        <is>
          <t xml:space="preserve">0  ... 65535 </t>
        </is>
      </c>
      <c r="M1593" s="66" t="n"/>
      <c r="N1593" s="68" t="n"/>
    </row>
    <row customFormat="1" r="1594" s="60">
      <c r="A1594" s="64" t="inlineStr">
        <is>
          <t>OM39</t>
        </is>
      </c>
      <c r="B1594" s="65" t="inlineStr">
        <is>
          <t>Application monitoring 39</t>
        </is>
      </c>
      <c r="C1594" s="65" t="inlineStr">
        <is>
          <t>16#9E5B = 40539</t>
        </is>
      </c>
      <c r="D1594" s="66" t="n"/>
      <c r="E1594" s="66" t="n"/>
      <c r="F1594" s="66" t="n"/>
      <c r="G1594" s="65" t="inlineStr">
        <is>
          <t>External Controller Application Monitoring</t>
        </is>
      </c>
      <c r="H1594" s="65" t="inlineStr">
        <is>
          <t>R/W</t>
        </is>
      </c>
      <c r="I1594" s="65" t="inlineStr">
        <is>
          <t>UINT (Unsigned16)</t>
        </is>
      </c>
      <c r="J1594" s="65" t="inlineStr">
        <is>
          <t xml:space="preserve">1 </t>
        </is>
      </c>
      <c r="K1594" s="66" t="n"/>
      <c r="L1594" s="65" t="inlineStr">
        <is>
          <t xml:space="preserve">0  ... 65535 </t>
        </is>
      </c>
      <c r="M1594" s="66" t="n"/>
      <c r="N1594" s="68" t="n"/>
    </row>
    <row customFormat="1" r="1595" s="60">
      <c r="A1595" s="64" t="inlineStr">
        <is>
          <t>OM40</t>
        </is>
      </c>
      <c r="B1595" s="65" t="inlineStr">
        <is>
          <t>Application monitoring 40</t>
        </is>
      </c>
      <c r="C1595" s="65" t="inlineStr">
        <is>
          <t>16#9E5C = 40540</t>
        </is>
      </c>
      <c r="D1595" s="66" t="n"/>
      <c r="E1595" s="66" t="n"/>
      <c r="F1595" s="66" t="n"/>
      <c r="G1595" s="65" t="inlineStr">
        <is>
          <t>External Controller Application Monitoring</t>
        </is>
      </c>
      <c r="H1595" s="65" t="inlineStr">
        <is>
          <t>R/W</t>
        </is>
      </c>
      <c r="I1595" s="65" t="inlineStr">
        <is>
          <t>UINT (Unsigned16)</t>
        </is>
      </c>
      <c r="J1595" s="65" t="inlineStr">
        <is>
          <t xml:space="preserve">1 </t>
        </is>
      </c>
      <c r="K1595" s="66" t="n"/>
      <c r="L1595" s="65" t="inlineStr">
        <is>
          <t xml:space="preserve">0  ... 65535 </t>
        </is>
      </c>
      <c r="M1595" s="66" t="n"/>
      <c r="N1595" s="68" t="n"/>
    </row>
    <row customFormat="1" r="1596" s="60">
      <c r="A1596" s="64" t="inlineStr">
        <is>
          <t>OM41</t>
        </is>
      </c>
      <c r="B1596" s="65" t="inlineStr">
        <is>
          <t>Application monitoring 41</t>
        </is>
      </c>
      <c r="C1596" s="65" t="inlineStr">
        <is>
          <t>16#9E5D = 40541</t>
        </is>
      </c>
      <c r="D1596" s="66" t="n"/>
      <c r="E1596" s="66" t="n"/>
      <c r="F1596" s="66" t="n"/>
      <c r="G1596" s="65" t="inlineStr">
        <is>
          <t>External Controller Application Monitoring</t>
        </is>
      </c>
      <c r="H1596" s="65" t="inlineStr">
        <is>
          <t>R/W</t>
        </is>
      </c>
      <c r="I1596" s="65" t="inlineStr">
        <is>
          <t>UINT (Unsigned16)</t>
        </is>
      </c>
      <c r="J1596" s="65" t="inlineStr">
        <is>
          <t xml:space="preserve">1 </t>
        </is>
      </c>
      <c r="K1596" s="66" t="n"/>
      <c r="L1596" s="65" t="inlineStr">
        <is>
          <t xml:space="preserve">0  ... 65535 </t>
        </is>
      </c>
      <c r="M1596" s="66" t="n"/>
      <c r="N1596" s="68" t="n"/>
    </row>
    <row customFormat="1" r="1597" s="60">
      <c r="A1597" s="64" t="inlineStr">
        <is>
          <t>OM42</t>
        </is>
      </c>
      <c r="B1597" s="65" t="inlineStr">
        <is>
          <t>Application monitoring 42</t>
        </is>
      </c>
      <c r="C1597" s="65" t="inlineStr">
        <is>
          <t>16#9E5E = 40542</t>
        </is>
      </c>
      <c r="D1597" s="66" t="n"/>
      <c r="E1597" s="66" t="n"/>
      <c r="F1597" s="66" t="n"/>
      <c r="G1597" s="65" t="inlineStr">
        <is>
          <t>External Controller Application Monitoring</t>
        </is>
      </c>
      <c r="H1597" s="65" t="inlineStr">
        <is>
          <t>R/W</t>
        </is>
      </c>
      <c r="I1597" s="65" t="inlineStr">
        <is>
          <t>UINT (Unsigned16)</t>
        </is>
      </c>
      <c r="J1597" s="65" t="inlineStr">
        <is>
          <t xml:space="preserve">1 </t>
        </is>
      </c>
      <c r="K1597" s="66" t="n"/>
      <c r="L1597" s="65" t="inlineStr">
        <is>
          <t xml:space="preserve">0  ... 65535 </t>
        </is>
      </c>
      <c r="M1597" s="66" t="n"/>
      <c r="N1597" s="68" t="n"/>
    </row>
    <row customFormat="1" r="1598" s="60">
      <c r="A1598" s="64" t="inlineStr">
        <is>
          <t>OM43</t>
        </is>
      </c>
      <c r="B1598" s="65" t="inlineStr">
        <is>
          <t>Application monitoring 43</t>
        </is>
      </c>
      <c r="C1598" s="65" t="inlineStr">
        <is>
          <t>16#9E5F = 40543</t>
        </is>
      </c>
      <c r="D1598" s="66" t="n"/>
      <c r="E1598" s="66" t="n"/>
      <c r="F1598" s="66" t="n"/>
      <c r="G1598" s="65" t="inlineStr">
        <is>
          <t>External Controller Application Monitoring</t>
        </is>
      </c>
      <c r="H1598" s="65" t="inlineStr">
        <is>
          <t>R/W</t>
        </is>
      </c>
      <c r="I1598" s="65" t="inlineStr">
        <is>
          <t>UINT (Unsigned16)</t>
        </is>
      </c>
      <c r="J1598" s="65" t="inlineStr">
        <is>
          <t xml:space="preserve">1 </t>
        </is>
      </c>
      <c r="K1598" s="66" t="n"/>
      <c r="L1598" s="65" t="inlineStr">
        <is>
          <t xml:space="preserve">0  ... 65535 </t>
        </is>
      </c>
      <c r="M1598" s="66" t="n"/>
      <c r="N1598" s="68" t="n"/>
    </row>
    <row customFormat="1" r="1599" s="60">
      <c r="A1599" s="64" t="inlineStr">
        <is>
          <t>OM44</t>
        </is>
      </c>
      <c r="B1599" s="65" t="inlineStr">
        <is>
          <t>Application monitoring 44</t>
        </is>
      </c>
      <c r="C1599" s="65" t="inlineStr">
        <is>
          <t>16#9E60 = 40544</t>
        </is>
      </c>
      <c r="D1599" s="66" t="n"/>
      <c r="E1599" s="66" t="n"/>
      <c r="F1599" s="66" t="n"/>
      <c r="G1599" s="65" t="inlineStr">
        <is>
          <t>External Controller Application Monitoring</t>
        </is>
      </c>
      <c r="H1599" s="65" t="inlineStr">
        <is>
          <t>R/W</t>
        </is>
      </c>
      <c r="I1599" s="65" t="inlineStr">
        <is>
          <t>UINT (Unsigned16)</t>
        </is>
      </c>
      <c r="J1599" s="65" t="inlineStr">
        <is>
          <t xml:space="preserve">1 </t>
        </is>
      </c>
      <c r="K1599" s="66" t="n"/>
      <c r="L1599" s="65" t="inlineStr">
        <is>
          <t xml:space="preserve">0  ... 65535 </t>
        </is>
      </c>
      <c r="M1599" s="66" t="n"/>
      <c r="N1599" s="68" t="n"/>
    </row>
    <row customFormat="1" r="1600" s="60">
      <c r="A1600" s="64" t="inlineStr">
        <is>
          <t>OM45</t>
        </is>
      </c>
      <c r="B1600" s="65" t="inlineStr">
        <is>
          <t>Application monitoring 45</t>
        </is>
      </c>
      <c r="C1600" s="65" t="inlineStr">
        <is>
          <t>16#9E61 = 40545</t>
        </is>
      </c>
      <c r="D1600" s="66" t="n"/>
      <c r="E1600" s="66" t="n"/>
      <c r="F1600" s="66" t="n"/>
      <c r="G1600" s="65" t="inlineStr">
        <is>
          <t>External Controller Application Monitoring</t>
        </is>
      </c>
      <c r="H1600" s="65" t="inlineStr">
        <is>
          <t>R/W</t>
        </is>
      </c>
      <c r="I1600" s="65" t="inlineStr">
        <is>
          <t>UINT (Unsigned16)</t>
        </is>
      </c>
      <c r="J1600" s="65" t="inlineStr">
        <is>
          <t xml:space="preserve">1 </t>
        </is>
      </c>
      <c r="K1600" s="66" t="n"/>
      <c r="L1600" s="65" t="inlineStr">
        <is>
          <t xml:space="preserve">0  ... 65535 </t>
        </is>
      </c>
      <c r="M1600" s="66" t="n"/>
      <c r="N1600" s="68" t="n"/>
    </row>
    <row customFormat="1" r="1601" s="60">
      <c r="A1601" s="64" t="inlineStr">
        <is>
          <t>OM46</t>
        </is>
      </c>
      <c r="B1601" s="65" t="inlineStr">
        <is>
          <t>Application monitoring 46</t>
        </is>
      </c>
      <c r="C1601" s="65" t="inlineStr">
        <is>
          <t>16#9E62 = 40546</t>
        </is>
      </c>
      <c r="D1601" s="66" t="n"/>
      <c r="E1601" s="66" t="n"/>
      <c r="F1601" s="66" t="n"/>
      <c r="G1601" s="65" t="inlineStr">
        <is>
          <t>External Controller Application Monitoring</t>
        </is>
      </c>
      <c r="H1601" s="65" t="inlineStr">
        <is>
          <t>R/W</t>
        </is>
      </c>
      <c r="I1601" s="65" t="inlineStr">
        <is>
          <t>UINT (Unsigned16)</t>
        </is>
      </c>
      <c r="J1601" s="65" t="inlineStr">
        <is>
          <t xml:space="preserve">1 </t>
        </is>
      </c>
      <c r="K1601" s="66" t="n"/>
      <c r="L1601" s="65" t="inlineStr">
        <is>
          <t xml:space="preserve">0  ... 65535 </t>
        </is>
      </c>
      <c r="M1601" s="66" t="n"/>
      <c r="N1601" s="68" t="n"/>
    </row>
    <row customFormat="1" r="1602" s="60">
      <c r="A1602" s="64" t="inlineStr">
        <is>
          <t>OM47</t>
        </is>
      </c>
      <c r="B1602" s="65" t="inlineStr">
        <is>
          <t>Application monitoring 47</t>
        </is>
      </c>
      <c r="C1602" s="65" t="inlineStr">
        <is>
          <t>16#9E63 = 40547</t>
        </is>
      </c>
      <c r="D1602" s="66" t="n"/>
      <c r="E1602" s="66" t="n"/>
      <c r="F1602" s="66" t="n"/>
      <c r="G1602" s="65" t="inlineStr">
        <is>
          <t>External Controller Application Monitoring</t>
        </is>
      </c>
      <c r="H1602" s="65" t="inlineStr">
        <is>
          <t>R/W</t>
        </is>
      </c>
      <c r="I1602" s="65" t="inlineStr">
        <is>
          <t>UINT (Unsigned16)</t>
        </is>
      </c>
      <c r="J1602" s="65" t="inlineStr">
        <is>
          <t xml:space="preserve">1 </t>
        </is>
      </c>
      <c r="K1602" s="66" t="n"/>
      <c r="L1602" s="65" t="inlineStr">
        <is>
          <t xml:space="preserve">0  ... 65535 </t>
        </is>
      </c>
      <c r="M1602" s="66" t="n"/>
      <c r="N1602" s="68" t="n"/>
    </row>
    <row customFormat="1" r="1603" s="60">
      <c r="A1603" s="64" t="inlineStr">
        <is>
          <t>OM48</t>
        </is>
      </c>
      <c r="B1603" s="65" t="inlineStr">
        <is>
          <t>Application monitoring 48</t>
        </is>
      </c>
      <c r="C1603" s="65" t="inlineStr">
        <is>
          <t>16#9E64 = 40548</t>
        </is>
      </c>
      <c r="D1603" s="66" t="n"/>
      <c r="E1603" s="66" t="n"/>
      <c r="F1603" s="66" t="n"/>
      <c r="G1603" s="65" t="inlineStr">
        <is>
          <t>External Controller Application Monitoring</t>
        </is>
      </c>
      <c r="H1603" s="65" t="inlineStr">
        <is>
          <t>R/W</t>
        </is>
      </c>
      <c r="I1603" s="65" t="inlineStr">
        <is>
          <t>UINT (Unsigned16)</t>
        </is>
      </c>
      <c r="J1603" s="65" t="inlineStr">
        <is>
          <t xml:space="preserve">1 </t>
        </is>
      </c>
      <c r="K1603" s="66" t="n"/>
      <c r="L1603" s="65" t="inlineStr">
        <is>
          <t xml:space="preserve">0  ... 65535 </t>
        </is>
      </c>
      <c r="M1603" s="66" t="n"/>
      <c r="N1603" s="68" t="n"/>
    </row>
    <row customFormat="1" r="1604" s="60">
      <c r="A1604" s="64" t="inlineStr">
        <is>
          <t>OM49</t>
        </is>
      </c>
      <c r="B1604" s="65" t="inlineStr">
        <is>
          <t>Application monitoring 49</t>
        </is>
      </c>
      <c r="C1604" s="65" t="inlineStr">
        <is>
          <t>16#9E65 = 40549</t>
        </is>
      </c>
      <c r="D1604" s="66" t="n"/>
      <c r="E1604" s="66" t="n"/>
      <c r="F1604" s="66" t="n"/>
      <c r="G1604" s="65" t="inlineStr">
        <is>
          <t>External Controller Application Monitoring</t>
        </is>
      </c>
      <c r="H1604" s="65" t="inlineStr">
        <is>
          <t>R/W</t>
        </is>
      </c>
      <c r="I1604" s="65" t="inlineStr">
        <is>
          <t>UINT (Unsigned16)</t>
        </is>
      </c>
      <c r="J1604" s="65" t="inlineStr">
        <is>
          <t xml:space="preserve">1 </t>
        </is>
      </c>
      <c r="K1604" s="66" t="n"/>
      <c r="L1604" s="65" t="inlineStr">
        <is>
          <t xml:space="preserve">0  ... 65535 </t>
        </is>
      </c>
      <c r="M1604" s="66" t="n"/>
      <c r="N1604" s="68" t="n"/>
    </row>
    <row customFormat="1" r="1605" s="60">
      <c r="A1605" s="64" t="inlineStr">
        <is>
          <t>PLO1</t>
        </is>
      </c>
      <c r="B1605" s="65" t="inlineStr">
        <is>
          <t>On lock register</t>
        </is>
      </c>
      <c r="C1605" s="65" t="inlineStr">
        <is>
          <t>16#9E98 = 40600</t>
        </is>
      </c>
      <c r="D1605" s="66" t="n"/>
      <c r="E1605" s="66" t="n"/>
      <c r="F1605" s="66" t="n"/>
      <c r="G1605" s="65" t="inlineStr">
        <is>
          <t>Actual values parameters</t>
        </is>
      </c>
      <c r="H1605" s="65" t="inlineStr">
        <is>
          <t>R/W</t>
        </is>
      </c>
      <c r="I1605" s="67" t="inlineStr">
        <is>
          <t>WORD (BitString16)</t>
        </is>
      </c>
      <c r="J1605" s="65" t="inlineStr">
        <is>
          <t>-</t>
        </is>
      </c>
      <c r="K1605" s="66" t="n"/>
      <c r="L1605" s="66" t="n"/>
      <c r="M1605" s="65" t="inlineStr">
        <is>
          <t>[On Lock Register] (PLO1)</t>
        </is>
      </c>
      <c r="N1605" s="69" t="inlineStr">
        <is>
          <t>[V0_SubmenuCabStatus] (CABS)</t>
        </is>
      </c>
    </row>
    <row customFormat="1" r="1606" s="60">
      <c r="A1606" s="64" t="inlineStr">
        <is>
          <t>BWS0</t>
        </is>
      </c>
      <c r="B1606" s="65" t="inlineStr">
        <is>
          <t>MV Mains and Inrush breaker status</t>
        </is>
      </c>
      <c r="C1606" s="65" t="inlineStr">
        <is>
          <t>16#9E99 = 40601</t>
        </is>
      </c>
      <c r="D1606" s="66" t="n"/>
      <c r="E1606" s="66" t="n"/>
      <c r="F1606" s="66" t="n"/>
      <c r="G1606" s="65" t="inlineStr">
        <is>
          <t>External Controller Function Monitoring</t>
        </is>
      </c>
      <c r="H1606" s="65" t="inlineStr">
        <is>
          <t>R/W</t>
        </is>
      </c>
      <c r="I1606" s="67" t="inlineStr">
        <is>
          <t>WORD (BitString16)</t>
        </is>
      </c>
      <c r="J1606" s="65" t="inlineStr">
        <is>
          <t>-</t>
        </is>
      </c>
      <c r="K1606" s="66" t="n"/>
      <c r="L1606" s="66" t="n"/>
      <c r="M1606" s="65" t="inlineStr">
        <is>
          <t>[MV CB Status] (BWS0)</t>
        </is>
      </c>
      <c r="N1606" s="69" t="inlineStr">
        <is>
          <t>[V0_SubmenuMainsCircuitbreaker] (CCMV)</t>
        </is>
      </c>
    </row>
    <row customFormat="1" r="1607" s="60">
      <c r="A1607" s="64" t="inlineStr">
        <is>
          <t>BWS1</t>
        </is>
      </c>
      <c r="B1607" s="65" t="inlineStr">
        <is>
          <t>Bypass drive circuit breaker status</t>
        </is>
      </c>
      <c r="C1607" s="65" t="inlineStr">
        <is>
          <t>16#9E9A = 40602</t>
        </is>
      </c>
      <c r="D1607" s="66" t="n"/>
      <c r="E1607" s="66" t="n"/>
      <c r="F1607" s="66" t="n"/>
      <c r="G1607" s="65" t="inlineStr">
        <is>
          <t>External Controller Function Monitoring</t>
        </is>
      </c>
      <c r="H1607" s="65" t="inlineStr">
        <is>
          <t>R/W</t>
        </is>
      </c>
      <c r="I1607" s="67" t="inlineStr">
        <is>
          <t>WORD (BitString16)</t>
        </is>
      </c>
      <c r="J1607" s="65" t="inlineStr">
        <is>
          <t>-</t>
        </is>
      </c>
      <c r="K1607" s="66" t="n"/>
      <c r="L1607" s="66" t="n"/>
      <c r="M1607" s="65" t="inlineStr">
        <is>
          <t>[Bypass Drive CB status] (BWS1)</t>
        </is>
      </c>
      <c r="N1607" s="69" t="inlineStr">
        <is>
          <t>[V0_SubmenuBypassCircuitbreaker] (CCB)</t>
        </is>
      </c>
    </row>
    <row customFormat="1" r="1608" s="60">
      <c r="A1608" s="64" t="inlineStr">
        <is>
          <t>BWS2</t>
        </is>
      </c>
      <c r="B1608" s="65" t="inlineStr">
        <is>
          <t>Cabinet status 1</t>
        </is>
      </c>
      <c r="C1608" s="65" t="inlineStr">
        <is>
          <t>16#9E9B = 40603</t>
        </is>
      </c>
      <c r="D1608" s="66" t="n"/>
      <c r="E1608" s="66" t="n"/>
      <c r="F1608" s="66" t="n"/>
      <c r="G1608" s="65" t="inlineStr">
        <is>
          <t>External Controller Function Monitoring</t>
        </is>
      </c>
      <c r="H1608" s="65" t="inlineStr">
        <is>
          <t>R/W</t>
        </is>
      </c>
      <c r="I1608" s="67" t="inlineStr">
        <is>
          <t>WORD (BitString16)</t>
        </is>
      </c>
      <c r="J1608" s="65" t="inlineStr">
        <is>
          <t>-</t>
        </is>
      </c>
      <c r="K1608" s="66" t="n"/>
      <c r="L1608" s="66" t="n"/>
      <c r="M1608" s="66" t="n"/>
      <c r="N1608" s="68" t="n"/>
    </row>
    <row customFormat="1" r="1609" s="60">
      <c r="A1609" s="64" t="inlineStr">
        <is>
          <t>BWS3</t>
        </is>
      </c>
      <c r="B1609" s="65" t="inlineStr">
        <is>
          <t>Cabinet status 2</t>
        </is>
      </c>
      <c r="C1609" s="65" t="inlineStr">
        <is>
          <t>16#9E9C = 40604</t>
        </is>
      </c>
      <c r="D1609" s="66" t="n"/>
      <c r="E1609" s="66" t="n"/>
      <c r="F1609" s="66" t="n"/>
      <c r="G1609" s="65" t="inlineStr">
        <is>
          <t>External Controller Function Monitoring</t>
        </is>
      </c>
      <c r="H1609" s="65" t="inlineStr">
        <is>
          <t>R/W</t>
        </is>
      </c>
      <c r="I1609" s="67" t="inlineStr">
        <is>
          <t>WORD (BitString16)</t>
        </is>
      </c>
      <c r="J1609" s="65" t="inlineStr">
        <is>
          <t>-</t>
        </is>
      </c>
      <c r="K1609" s="66" t="n"/>
      <c r="L1609" s="66" t="n"/>
      <c r="M1609" s="66" t="n"/>
      <c r="N1609" s="68" t="n"/>
    </row>
    <row customFormat="1" r="1610" s="60">
      <c r="A1610" s="64" t="inlineStr">
        <is>
          <t>BWC1</t>
        </is>
      </c>
      <c r="B1610" s="65" t="inlineStr">
        <is>
          <t>Cabinet Control 1</t>
        </is>
      </c>
      <c r="C1610" s="65" t="inlineStr">
        <is>
          <t>16#9E9E = 40606</t>
        </is>
      </c>
      <c r="D1610" s="66" t="n"/>
      <c r="E1610" s="66" t="n"/>
      <c r="F1610" s="66" t="n"/>
      <c r="G1610" s="65" t="inlineStr">
        <is>
          <t>Actual values parameters</t>
        </is>
      </c>
      <c r="H1610" s="65" t="inlineStr">
        <is>
          <t>R/W</t>
        </is>
      </c>
      <c r="I1610" s="67" t="inlineStr">
        <is>
          <t>WORD (BitString16)</t>
        </is>
      </c>
      <c r="J1610" s="65" t="inlineStr">
        <is>
          <t>-</t>
        </is>
      </c>
      <c r="K1610" s="66" t="n"/>
      <c r="L1610" s="66" t="n"/>
      <c r="M1610" s="66" t="n"/>
      <c r="N1610" s="68" t="n"/>
    </row>
    <row customFormat="1" r="1611" s="60">
      <c r="A1611" s="64" t="inlineStr">
        <is>
          <t>BWC2</t>
        </is>
      </c>
      <c r="B1611" s="65" t="inlineStr">
        <is>
          <t>Cabinet Control 2</t>
        </is>
      </c>
      <c r="C1611" s="65" t="inlineStr">
        <is>
          <t>16#9E9F = 40607</t>
        </is>
      </c>
      <c r="D1611" s="66" t="n"/>
      <c r="E1611" s="66" t="n"/>
      <c r="F1611" s="66" t="n"/>
      <c r="G1611" s="65" t="inlineStr">
        <is>
          <t>Actual values parameters</t>
        </is>
      </c>
      <c r="H1611" s="65" t="inlineStr">
        <is>
          <t>R/W</t>
        </is>
      </c>
      <c r="I1611" s="67" t="inlineStr">
        <is>
          <t>WORD (BitString16)</t>
        </is>
      </c>
      <c r="J1611" s="65" t="inlineStr">
        <is>
          <t>-</t>
        </is>
      </c>
      <c r="K1611" s="66" t="n"/>
      <c r="L1611" s="66" t="n"/>
      <c r="M1611" s="66" t="n"/>
      <c r="N1611" s="68" t="n"/>
    </row>
    <row customFormat="1" r="1612" s="60">
      <c r="A1612" s="64" t="inlineStr">
        <is>
          <t>PLS0</t>
        </is>
      </c>
      <c r="B1612" s="65" t="inlineStr">
        <is>
          <t>Cabinet switch type</t>
        </is>
      </c>
      <c r="C1612" s="65" t="inlineStr">
        <is>
          <t>16#9EA2 = 40610</t>
        </is>
      </c>
      <c r="D1612" s="66" t="n"/>
      <c r="E1612" s="66" t="n"/>
      <c r="F1612" s="67" t="inlineStr">
        <is>
          <t>PLS0</t>
        </is>
      </c>
      <c r="G1612" s="65" t="inlineStr">
        <is>
          <t>External Controller Function Configuration</t>
        </is>
      </c>
      <c r="H1612" s="65" t="inlineStr">
        <is>
          <t>R/WS</t>
        </is>
      </c>
      <c r="I1612" s="65" t="inlineStr">
        <is>
          <t>WORD (Enumeration)</t>
        </is>
      </c>
      <c r="J1612" s="65" t="inlineStr">
        <is>
          <t>-</t>
        </is>
      </c>
      <c r="K1612" s="65" t="inlineStr">
        <is>
          <t>[No] NO</t>
        </is>
      </c>
      <c r="L1612" s="66" t="n"/>
      <c r="M1612" s="66" t="n"/>
      <c r="N1612" s="68" t="n"/>
    </row>
    <row customFormat="1" r="1613" s="60">
      <c r="A1613" s="64" t="inlineStr">
        <is>
          <t>PLI0</t>
        </is>
      </c>
      <c r="B1613" s="65" t="inlineStr">
        <is>
          <t>QF1 circuit breaker command signal assignment</t>
        </is>
      </c>
      <c r="C1613" s="65" t="inlineStr">
        <is>
          <t>16#9EEE = 40686</t>
        </is>
      </c>
      <c r="D1613" s="66" t="n"/>
      <c r="E1613" s="66" t="n"/>
      <c r="F1613" s="67" t="inlineStr">
        <is>
          <t>PSLIN</t>
        </is>
      </c>
      <c r="G1613" s="65" t="inlineStr">
        <is>
          <t>External Controller Function Configuration</t>
        </is>
      </c>
      <c r="H1613" s="65" t="inlineStr">
        <is>
          <t>R/WS</t>
        </is>
      </c>
      <c r="I1613" s="65" t="inlineStr">
        <is>
          <t>WORD (Enumeration)</t>
        </is>
      </c>
      <c r="J1613" s="65" t="inlineStr">
        <is>
          <t>-</t>
        </is>
      </c>
      <c r="K1613" s="65" t="inlineStr">
        <is>
          <t>[Not assigned] NO</t>
        </is>
      </c>
      <c r="L1613" s="66" t="n"/>
      <c r="M1613" s="66" t="n"/>
      <c r="N1613" s="68" t="n"/>
    </row>
    <row customFormat="1" r="1614" s="60">
      <c r="A1614" s="64" t="inlineStr">
        <is>
          <t>PLI1</t>
        </is>
      </c>
      <c r="B1614" s="65" t="inlineStr">
        <is>
          <t>QF1  circuit breaker Tripped signal assignment</t>
        </is>
      </c>
      <c r="C1614" s="65" t="inlineStr">
        <is>
          <t>16#9EEF = 40687</t>
        </is>
      </c>
      <c r="D1614" s="66" t="n"/>
      <c r="E1614" s="66" t="n"/>
      <c r="F1614" s="67" t="inlineStr">
        <is>
          <t>PSLIN</t>
        </is>
      </c>
      <c r="G1614" s="65" t="inlineStr">
        <is>
          <t>External Controller Function Configuration</t>
        </is>
      </c>
      <c r="H1614" s="65" t="inlineStr">
        <is>
          <t>R/WS</t>
        </is>
      </c>
      <c r="I1614" s="65" t="inlineStr">
        <is>
          <t>WORD (Enumeration)</t>
        </is>
      </c>
      <c r="J1614" s="65" t="inlineStr">
        <is>
          <t>-</t>
        </is>
      </c>
      <c r="K1614" s="65" t="inlineStr">
        <is>
          <t>[Digital input DI55 (low level)] D55L</t>
        </is>
      </c>
      <c r="L1614" s="66" t="n"/>
      <c r="M1614" s="66" t="n"/>
      <c r="N1614" s="68" t="n"/>
    </row>
    <row customFormat="1" r="1615" s="60">
      <c r="A1615" s="64" t="inlineStr">
        <is>
          <t>PLI2</t>
        </is>
      </c>
      <c r="B1615" s="65" t="inlineStr">
        <is>
          <t>QF1  circuit breaker grounded signal assignment</t>
        </is>
      </c>
      <c r="C1615" s="65" t="inlineStr">
        <is>
          <t>16#9EF0 = 40688</t>
        </is>
      </c>
      <c r="D1615" s="66" t="n"/>
      <c r="E1615" s="66" t="n"/>
      <c r="F1615" s="67" t="inlineStr">
        <is>
          <t>PSLIN</t>
        </is>
      </c>
      <c r="G1615" s="65" t="inlineStr">
        <is>
          <t>External Controller Function Configuration</t>
        </is>
      </c>
      <c r="H1615" s="65" t="inlineStr">
        <is>
          <t>R/WS</t>
        </is>
      </c>
      <c r="I1615" s="65" t="inlineStr">
        <is>
          <t>WORD (Enumeration)</t>
        </is>
      </c>
      <c r="J1615" s="65" t="inlineStr">
        <is>
          <t>-</t>
        </is>
      </c>
      <c r="K1615" s="65" t="inlineStr">
        <is>
          <t>[Not assigned] NO</t>
        </is>
      </c>
      <c r="L1615" s="66" t="n"/>
      <c r="M1615" s="66" t="n"/>
      <c r="N1615" s="68" t="n"/>
    </row>
    <row customFormat="1" r="1616" s="60">
      <c r="A1616" s="64" t="inlineStr">
        <is>
          <t>PLI3</t>
        </is>
      </c>
      <c r="B1616" s="65" t="inlineStr">
        <is>
          <t>QF1  circuit breaker isolated signal assignment</t>
        </is>
      </c>
      <c r="C1616" s="65" t="inlineStr">
        <is>
          <t>16#9EF1 = 40689</t>
        </is>
      </c>
      <c r="D1616" s="66" t="n"/>
      <c r="E1616" s="66" t="n"/>
      <c r="F1616" s="67" t="inlineStr">
        <is>
          <t>PSLIN</t>
        </is>
      </c>
      <c r="G1616" s="65" t="inlineStr">
        <is>
          <t>External Controller Function Configuration</t>
        </is>
      </c>
      <c r="H1616" s="65" t="inlineStr">
        <is>
          <t>R/WS</t>
        </is>
      </c>
      <c r="I1616" s="65" t="inlineStr">
        <is>
          <t>WORD (Enumeration)</t>
        </is>
      </c>
      <c r="J1616" s="65" t="inlineStr">
        <is>
          <t>-</t>
        </is>
      </c>
      <c r="K1616" s="65" t="inlineStr">
        <is>
          <t>[Not assigned] NO</t>
        </is>
      </c>
      <c r="L1616" s="66" t="n"/>
      <c r="M1616" s="66" t="n"/>
      <c r="N1616" s="68" t="n"/>
    </row>
    <row customFormat="1" r="1617" s="60">
      <c r="A1617" s="64" t="inlineStr">
        <is>
          <t>PLI4</t>
        </is>
      </c>
      <c r="B1617" s="65" t="inlineStr">
        <is>
          <t>Cabinet local forward assignment</t>
        </is>
      </c>
      <c r="C1617" s="65" t="inlineStr">
        <is>
          <t>16#9EA4 = 40612</t>
        </is>
      </c>
      <c r="D1617" s="66" t="n"/>
      <c r="E1617" s="66" t="n"/>
      <c r="F1617" s="67" t="inlineStr">
        <is>
          <t>PSLIN</t>
        </is>
      </c>
      <c r="G1617" s="65" t="inlineStr">
        <is>
          <t>External Controller Function Configuration</t>
        </is>
      </c>
      <c r="H1617" s="65" t="inlineStr">
        <is>
          <t>R/WS</t>
        </is>
      </c>
      <c r="I1617" s="65" t="inlineStr">
        <is>
          <t>WORD (Enumeration)</t>
        </is>
      </c>
      <c r="J1617" s="65" t="inlineStr">
        <is>
          <t>-</t>
        </is>
      </c>
      <c r="K1617" s="65" t="inlineStr">
        <is>
          <t>Refer to programming manual</t>
        </is>
      </c>
      <c r="L1617" s="66" t="n"/>
      <c r="M1617" s="66" t="n"/>
      <c r="N1617" s="68" t="n"/>
    </row>
    <row customFormat="1" r="1618" s="60">
      <c r="A1618" s="64" t="inlineStr">
        <is>
          <t>PLI5</t>
        </is>
      </c>
      <c r="B1618" s="65" t="inlineStr">
        <is>
          <t>Cabinet local reverse assignment</t>
        </is>
      </c>
      <c r="C1618" s="65" t="inlineStr">
        <is>
          <t>16#9EA5 = 40613</t>
        </is>
      </c>
      <c r="D1618" s="66" t="n"/>
      <c r="E1618" s="66" t="n"/>
      <c r="F1618" s="67" t="inlineStr">
        <is>
          <t>PSLIN</t>
        </is>
      </c>
      <c r="G1618" s="65" t="inlineStr">
        <is>
          <t>External Controller Function Configuration</t>
        </is>
      </c>
      <c r="H1618" s="65" t="inlineStr">
        <is>
          <t>R/WS</t>
        </is>
      </c>
      <c r="I1618" s="65" t="inlineStr">
        <is>
          <t>WORD (Enumeration)</t>
        </is>
      </c>
      <c r="J1618" s="65" t="inlineStr">
        <is>
          <t>-</t>
        </is>
      </c>
      <c r="K1618" s="65" t="inlineStr">
        <is>
          <t>Refer to programming manual</t>
        </is>
      </c>
      <c r="L1618" s="66" t="n"/>
      <c r="M1618" s="66" t="n"/>
      <c r="N1618" s="68" t="n"/>
    </row>
    <row customFormat="1" r="1619" s="60">
      <c r="A1619" s="64" t="inlineStr">
        <is>
          <t>PLI6</t>
        </is>
      </c>
      <c r="B1619" s="65" t="inlineStr">
        <is>
          <t>Cabinet local Run Assign</t>
        </is>
      </c>
      <c r="C1619" s="65" t="inlineStr">
        <is>
          <t>16#9EA6 = 40614</t>
        </is>
      </c>
      <c r="D1619" s="66" t="n"/>
      <c r="E1619" s="66" t="n"/>
      <c r="F1619" s="67" t="inlineStr">
        <is>
          <t>PSLIN</t>
        </is>
      </c>
      <c r="G1619" s="65" t="inlineStr">
        <is>
          <t>External Controller Function Configuration</t>
        </is>
      </c>
      <c r="H1619" s="65" t="inlineStr">
        <is>
          <t>R/WS</t>
        </is>
      </c>
      <c r="I1619" s="65" t="inlineStr">
        <is>
          <t>WORD (Enumeration)</t>
        </is>
      </c>
      <c r="J1619" s="65" t="inlineStr">
        <is>
          <t>-</t>
        </is>
      </c>
      <c r="K1619" s="65" t="inlineStr">
        <is>
          <t>Refer to programming manual</t>
        </is>
      </c>
      <c r="L1619" s="66" t="n"/>
      <c r="M1619" s="66" t="n"/>
      <c r="N1619" s="68" t="n"/>
    </row>
    <row customFormat="1" r="1620" s="60">
      <c r="A1620" s="64" t="inlineStr">
        <is>
          <t>PLI8</t>
        </is>
      </c>
      <c r="B1620" s="65" t="inlineStr">
        <is>
          <t>Cabinet local + speed assignment</t>
        </is>
      </c>
      <c r="C1620" s="65" t="inlineStr">
        <is>
          <t>16#9EA7 = 40615</t>
        </is>
      </c>
      <c r="D1620" s="66" t="n"/>
      <c r="E1620" s="66" t="n"/>
      <c r="F1620" s="67" t="inlineStr">
        <is>
          <t>PSLIN</t>
        </is>
      </c>
      <c r="G1620" s="65" t="inlineStr">
        <is>
          <t>External Controller Function Configuration</t>
        </is>
      </c>
      <c r="H1620" s="65" t="inlineStr">
        <is>
          <t>R/WS</t>
        </is>
      </c>
      <c r="I1620" s="65" t="inlineStr">
        <is>
          <t>WORD (Enumeration)</t>
        </is>
      </c>
      <c r="J1620" s="65" t="inlineStr">
        <is>
          <t>-</t>
        </is>
      </c>
      <c r="K1620" s="65" t="inlineStr">
        <is>
          <t>[Not assigned] NO</t>
        </is>
      </c>
      <c r="L1620" s="66" t="n"/>
      <c r="M1620" s="66" t="n"/>
      <c r="N1620" s="68" t="n"/>
    </row>
    <row customFormat="1" r="1621" s="60">
      <c r="A1621" s="64" t="inlineStr">
        <is>
          <t>PLI9</t>
        </is>
      </c>
      <c r="B1621" s="65" t="inlineStr">
        <is>
          <t>Cabinet local - speed assignment</t>
        </is>
      </c>
      <c r="C1621" s="65" t="inlineStr">
        <is>
          <t>16#9EA8 = 40616</t>
        </is>
      </c>
      <c r="D1621" s="66" t="n"/>
      <c r="E1621" s="66" t="n"/>
      <c r="F1621" s="67" t="inlineStr">
        <is>
          <t>PSLIN</t>
        </is>
      </c>
      <c r="G1621" s="65" t="inlineStr">
        <is>
          <t>External Controller Function Configuration</t>
        </is>
      </c>
      <c r="H1621" s="65" t="inlineStr">
        <is>
          <t>R/WS</t>
        </is>
      </c>
      <c r="I1621" s="65" t="inlineStr">
        <is>
          <t>WORD (Enumeration)</t>
        </is>
      </c>
      <c r="J1621" s="65" t="inlineStr">
        <is>
          <t>-</t>
        </is>
      </c>
      <c r="K1621" s="65" t="inlineStr">
        <is>
          <t>[Not assigned] NO</t>
        </is>
      </c>
      <c r="L1621" s="66" t="n"/>
      <c r="M1621" s="66" t="n"/>
      <c r="N1621" s="68" t="n"/>
    </row>
    <row customFormat="1" r="1622" s="60">
      <c r="A1622" s="64" t="inlineStr">
        <is>
          <t>PLIA</t>
        </is>
      </c>
      <c r="B1622" s="65" t="inlineStr">
        <is>
          <t>Inrush breaker QF91 mains feedback assignement</t>
        </is>
      </c>
      <c r="C1622" s="65" t="inlineStr">
        <is>
          <t>16#9F1B = 40731</t>
        </is>
      </c>
      <c r="D1622" s="66" t="n"/>
      <c r="E1622" s="66" t="n"/>
      <c r="F1622" s="67" t="inlineStr">
        <is>
          <t>PSLIN</t>
        </is>
      </c>
      <c r="G1622" s="65" t="inlineStr">
        <is>
          <t>External Controller Function Configuration</t>
        </is>
      </c>
      <c r="H1622" s="65" t="inlineStr">
        <is>
          <t>R/WS</t>
        </is>
      </c>
      <c r="I1622" s="65" t="inlineStr">
        <is>
          <t>WORD (Enumeration)</t>
        </is>
      </c>
      <c r="J1622" s="65" t="inlineStr">
        <is>
          <t>-</t>
        </is>
      </c>
      <c r="K1622" s="65" t="inlineStr">
        <is>
          <t>[Not assigned] NO</t>
        </is>
      </c>
      <c r="L1622" s="66" t="n"/>
      <c r="M1622" s="66" t="n"/>
      <c r="N1622" s="68" t="n"/>
    </row>
    <row customFormat="1" r="1623" s="60">
      <c r="A1623" s="64" t="inlineStr">
        <is>
          <t>PL00</t>
        </is>
      </c>
      <c r="B1623" s="65" t="inlineStr">
        <is>
          <t>Circuit breaker QF1 trip behavior</t>
        </is>
      </c>
      <c r="C1623" s="65" t="inlineStr">
        <is>
          <t>16#9EF2 = 40690</t>
        </is>
      </c>
      <c r="D1623" s="66" t="n"/>
      <c r="E1623" s="66" t="n"/>
      <c r="F1623" s="67" t="inlineStr">
        <is>
          <t>PL00</t>
        </is>
      </c>
      <c r="G1623" s="65" t="inlineStr">
        <is>
          <t>External Controller Function Configuration</t>
        </is>
      </c>
      <c r="H1623" s="65" t="inlineStr">
        <is>
          <t>R/WS</t>
        </is>
      </c>
      <c r="I1623" s="65" t="inlineStr">
        <is>
          <t>WORD (Enumeration)</t>
        </is>
      </c>
      <c r="J1623" s="65" t="inlineStr">
        <is>
          <t>-</t>
        </is>
      </c>
      <c r="K1623" s="65" t="inlineStr">
        <is>
          <t>[Error] FLT</t>
        </is>
      </c>
      <c r="L1623" s="66" t="n"/>
      <c r="M1623" s="66" t="n"/>
      <c r="N1623" s="68" t="n"/>
    </row>
    <row customFormat="1" r="1624" s="60">
      <c r="A1624" s="64" t="inlineStr">
        <is>
          <t>PL01</t>
        </is>
      </c>
      <c r="B1624" s="65" t="inlineStr">
        <is>
          <t>Circuit breaker QF11 trip behavior</t>
        </is>
      </c>
      <c r="C1624" s="65" t="inlineStr">
        <is>
          <t>16#9EF3 = 40691</t>
        </is>
      </c>
      <c r="D1624" s="66" t="n"/>
      <c r="E1624" s="66" t="n"/>
      <c r="F1624" s="67" t="inlineStr">
        <is>
          <t>PL00</t>
        </is>
      </c>
      <c r="G1624" s="65" t="inlineStr">
        <is>
          <t>External Controller Function Configuration</t>
        </is>
      </c>
      <c r="H1624" s="65" t="inlineStr">
        <is>
          <t>R/WS</t>
        </is>
      </c>
      <c r="I1624" s="65" t="inlineStr">
        <is>
          <t>WORD (Enumeration)</t>
        </is>
      </c>
      <c r="J1624" s="65" t="inlineStr">
        <is>
          <t>-</t>
        </is>
      </c>
      <c r="K1624" s="65" t="inlineStr">
        <is>
          <t>[Error] FLT</t>
        </is>
      </c>
      <c r="L1624" s="66" t="n"/>
      <c r="M1624" s="66" t="n"/>
      <c r="N1624" s="68" t="n"/>
    </row>
    <row customFormat="1" r="1625" s="60">
      <c r="A1625" s="64" t="inlineStr">
        <is>
          <t>PL02</t>
        </is>
      </c>
      <c r="B1625" s="65" t="inlineStr">
        <is>
          <t>Circuit breaker QF2 trip behavior</t>
        </is>
      </c>
      <c r="C1625" s="65" t="inlineStr">
        <is>
          <t>16#9EF4 = 40692</t>
        </is>
      </c>
      <c r="D1625" s="66" t="n"/>
      <c r="E1625" s="66" t="n"/>
      <c r="F1625" s="67" t="inlineStr">
        <is>
          <t>PL00</t>
        </is>
      </c>
      <c r="G1625" s="65" t="inlineStr">
        <is>
          <t>External Controller Function Configuration</t>
        </is>
      </c>
      <c r="H1625" s="65" t="inlineStr">
        <is>
          <t>R/WS</t>
        </is>
      </c>
      <c r="I1625" s="65" t="inlineStr">
        <is>
          <t>WORD (Enumeration)</t>
        </is>
      </c>
      <c r="J1625" s="65" t="inlineStr">
        <is>
          <t>-</t>
        </is>
      </c>
      <c r="K1625" s="65" t="inlineStr">
        <is>
          <t>[Error] FLT</t>
        </is>
      </c>
      <c r="L1625" s="66" t="n"/>
      <c r="M1625" s="66" t="n"/>
      <c r="N1625" s="68" t="n"/>
    </row>
    <row customFormat="1" r="1626" s="60">
      <c r="A1626" s="64" t="inlineStr">
        <is>
          <t>PL03</t>
        </is>
      </c>
      <c r="B1626" s="65" t="inlineStr">
        <is>
          <t>Circuit breaker QF3 trip behavior</t>
        </is>
      </c>
      <c r="C1626" s="65" t="inlineStr">
        <is>
          <t>16#9EF5 = 40693</t>
        </is>
      </c>
      <c r="D1626" s="66" t="n"/>
      <c r="E1626" s="66" t="n"/>
      <c r="F1626" s="67" t="inlineStr">
        <is>
          <t>PL00</t>
        </is>
      </c>
      <c r="G1626" s="65" t="inlineStr">
        <is>
          <t>External Controller Function Configuration</t>
        </is>
      </c>
      <c r="H1626" s="65" t="inlineStr">
        <is>
          <t>R/WS</t>
        </is>
      </c>
      <c r="I1626" s="65" t="inlineStr">
        <is>
          <t>WORD (Enumeration)</t>
        </is>
      </c>
      <c r="J1626" s="65" t="inlineStr">
        <is>
          <t>-</t>
        </is>
      </c>
      <c r="K1626" s="65" t="inlineStr">
        <is>
          <t>[Error] FLT</t>
        </is>
      </c>
      <c r="L1626" s="66" t="n"/>
      <c r="M1626" s="66" t="n"/>
      <c r="N1626" s="68" t="n"/>
    </row>
    <row customFormat="1" r="1627" s="60">
      <c r="A1627" s="64" t="inlineStr">
        <is>
          <t>PL04</t>
        </is>
      </c>
      <c r="B1627" s="65" t="inlineStr">
        <is>
          <t>Circuit breaker QF91 trip behavior</t>
        </is>
      </c>
      <c r="C1627" s="65" t="inlineStr">
        <is>
          <t>16#9EF6 = 40694</t>
        </is>
      </c>
      <c r="D1627" s="66" t="n"/>
      <c r="E1627" s="66" t="n"/>
      <c r="F1627" s="67" t="inlineStr">
        <is>
          <t>PL00</t>
        </is>
      </c>
      <c r="G1627" s="65" t="inlineStr">
        <is>
          <t>External Controller Function Configuration</t>
        </is>
      </c>
      <c r="H1627" s="65" t="inlineStr">
        <is>
          <t>R/WS</t>
        </is>
      </c>
      <c r="I1627" s="65" t="inlineStr">
        <is>
          <t>WORD (Enumeration)</t>
        </is>
      </c>
      <c r="J1627" s="65" t="inlineStr">
        <is>
          <t>-</t>
        </is>
      </c>
      <c r="K1627" s="65" t="inlineStr">
        <is>
          <t>[Error] FLT</t>
        </is>
      </c>
      <c r="L1627" s="66" t="n"/>
      <c r="M1627" s="66" t="n"/>
      <c r="N1627" s="68" t="n"/>
    </row>
    <row customFormat="1" r="1628" s="60">
      <c r="A1628" s="64" t="inlineStr">
        <is>
          <t>PL05</t>
        </is>
      </c>
      <c r="B1628" s="65" t="inlineStr">
        <is>
          <t>Response to fan cooling error</t>
        </is>
      </c>
      <c r="C1628" s="65" t="inlineStr">
        <is>
          <t>16#9EB6 = 40630</t>
        </is>
      </c>
      <c r="D1628" s="66" t="n"/>
      <c r="E1628" s="66" t="n"/>
      <c r="F1628" s="67" t="inlineStr">
        <is>
          <t>PL00</t>
        </is>
      </c>
      <c r="G1628" s="65" t="inlineStr">
        <is>
          <t>External Controller Function Configuration</t>
        </is>
      </c>
      <c r="H1628" s="65" t="inlineStr">
        <is>
          <t>R/WS</t>
        </is>
      </c>
      <c r="I1628" s="65" t="inlineStr">
        <is>
          <t>WORD (Enumeration)</t>
        </is>
      </c>
      <c r="J1628" s="65" t="inlineStr">
        <is>
          <t>-</t>
        </is>
      </c>
      <c r="K1628" s="65" t="inlineStr">
        <is>
          <t>[Error] FLT</t>
        </is>
      </c>
      <c r="L1628" s="66" t="n"/>
      <c r="M1628" s="66" t="n"/>
      <c r="N1628" s="68" t="n"/>
    </row>
    <row customFormat="1" r="1629" s="60">
      <c r="A1629" s="64" t="inlineStr">
        <is>
          <t>PL06</t>
        </is>
      </c>
      <c r="B1629" s="65" t="inlineStr">
        <is>
          <t>Response to fan supply error</t>
        </is>
      </c>
      <c r="C1629" s="65" t="inlineStr">
        <is>
          <t>16#9EB7 = 40631</t>
        </is>
      </c>
      <c r="D1629" s="66" t="n"/>
      <c r="E1629" s="66" t="n"/>
      <c r="F1629" s="67" t="inlineStr">
        <is>
          <t>PL00</t>
        </is>
      </c>
      <c r="G1629" s="65" t="inlineStr">
        <is>
          <t>External Controller Function Configuration</t>
        </is>
      </c>
      <c r="H1629" s="65" t="inlineStr">
        <is>
          <t>R/WS</t>
        </is>
      </c>
      <c r="I1629" s="65" t="inlineStr">
        <is>
          <t>WORD (Enumeration)</t>
        </is>
      </c>
      <c r="J1629" s="65" t="inlineStr">
        <is>
          <t>-</t>
        </is>
      </c>
      <c r="K1629" s="65" t="inlineStr">
        <is>
          <t>[Error] FLT</t>
        </is>
      </c>
      <c r="L1629" s="66" t="n"/>
      <c r="M1629" s="66" t="n"/>
      <c r="N1629" s="68" t="n"/>
    </row>
    <row customFormat="1" r="1630" s="60">
      <c r="A1630" s="64" t="inlineStr">
        <is>
          <t>PL07</t>
        </is>
      </c>
      <c r="B1630" s="65" t="inlineStr">
        <is>
          <t>Response to auxiliary supply error</t>
        </is>
      </c>
      <c r="C1630" s="65" t="inlineStr">
        <is>
          <t>16#9EBB = 40635</t>
        </is>
      </c>
      <c r="D1630" s="66" t="n"/>
      <c r="E1630" s="66" t="n"/>
      <c r="F1630" s="67" t="inlineStr">
        <is>
          <t>PL00</t>
        </is>
      </c>
      <c r="G1630" s="65" t="inlineStr">
        <is>
          <t>External Controller Function Configuration</t>
        </is>
      </c>
      <c r="H1630" s="65" t="inlineStr">
        <is>
          <t>R/WS</t>
        </is>
      </c>
      <c r="I1630" s="65" t="inlineStr">
        <is>
          <t>WORD (Enumeration)</t>
        </is>
      </c>
      <c r="J1630" s="65" t="inlineStr">
        <is>
          <t>-</t>
        </is>
      </c>
      <c r="K1630" s="65" t="inlineStr">
        <is>
          <t>[Error] FLT</t>
        </is>
      </c>
      <c r="L1630" s="66" t="n"/>
      <c r="M1630" s="66" t="n"/>
      <c r="N1630" s="68" t="n"/>
    </row>
    <row customFormat="1" r="1631" s="60">
      <c r="A1631" s="64" t="inlineStr">
        <is>
          <t>PL08</t>
        </is>
      </c>
      <c r="B1631" s="65" t="inlineStr">
        <is>
          <t>Response to cabinet overheat</t>
        </is>
      </c>
      <c r="C1631" s="65" t="inlineStr">
        <is>
          <t>16#9EBC = 40636</t>
        </is>
      </c>
      <c r="D1631" s="66" t="n"/>
      <c r="E1631" s="66" t="n"/>
      <c r="F1631" s="67" t="inlineStr">
        <is>
          <t>PL00</t>
        </is>
      </c>
      <c r="G1631" s="65" t="inlineStr">
        <is>
          <t>External Controller Function Configuration</t>
        </is>
      </c>
      <c r="H1631" s="65" t="inlineStr">
        <is>
          <t>R/WS</t>
        </is>
      </c>
      <c r="I1631" s="65" t="inlineStr">
        <is>
          <t>WORD (Enumeration)</t>
        </is>
      </c>
      <c r="J1631" s="65" t="inlineStr">
        <is>
          <t>-</t>
        </is>
      </c>
      <c r="K1631" s="65" t="inlineStr">
        <is>
          <t>[Error] FLT</t>
        </is>
      </c>
      <c r="L1631" s="66" t="n"/>
      <c r="M1631" s="66" t="n"/>
      <c r="N1631" s="68" t="n"/>
    </row>
    <row customFormat="1" r="1632" s="60">
      <c r="A1632" s="64" t="inlineStr">
        <is>
          <t>PL09</t>
        </is>
      </c>
      <c r="B1632" s="65" t="inlineStr">
        <is>
          <t>Local 2-wire type</t>
        </is>
      </c>
      <c r="C1632" s="65" t="inlineStr">
        <is>
          <t>16#9EA9 = 40617</t>
        </is>
      </c>
      <c r="D1632" s="66" t="n"/>
      <c r="E1632" s="66" t="n"/>
      <c r="F1632" s="67" t="inlineStr">
        <is>
          <t>TCT</t>
        </is>
      </c>
      <c r="G1632" s="65" t="inlineStr">
        <is>
          <t>External Controller Function Configuration</t>
        </is>
      </c>
      <c r="H1632" s="65" t="inlineStr">
        <is>
          <t>R/WS</t>
        </is>
      </c>
      <c r="I1632" s="65" t="inlineStr">
        <is>
          <t>WORD (Enumeration)</t>
        </is>
      </c>
      <c r="J1632" s="65" t="inlineStr">
        <is>
          <t>-</t>
        </is>
      </c>
      <c r="K1632" s="65" t="inlineStr">
        <is>
          <t>[Transition] TRN</t>
        </is>
      </c>
      <c r="L1632" s="66" t="n"/>
      <c r="M1632" s="66" t="n"/>
      <c r="N1632" s="68" t="n"/>
    </row>
    <row customFormat="1" r="1633" s="60">
      <c r="A1633" s="64" t="inlineStr">
        <is>
          <t>PL10</t>
        </is>
      </c>
      <c r="B1633" s="65" t="inlineStr">
        <is>
          <t>Local 2/3-wire control</t>
        </is>
      </c>
      <c r="C1633" s="65" t="inlineStr">
        <is>
          <t>16#9EAA = 40618</t>
        </is>
      </c>
      <c r="D1633" s="66" t="n"/>
      <c r="E1633" s="66" t="n"/>
      <c r="F1633" s="67" t="inlineStr">
        <is>
          <t>TCC</t>
        </is>
      </c>
      <c r="G1633" s="65" t="inlineStr">
        <is>
          <t>External Controller Function Configuration</t>
        </is>
      </c>
      <c r="H1633" s="65" t="inlineStr">
        <is>
          <t>R/WS</t>
        </is>
      </c>
      <c r="I1633" s="65" t="inlineStr">
        <is>
          <t>WORD (Enumeration)</t>
        </is>
      </c>
      <c r="J1633" s="65" t="inlineStr">
        <is>
          <t>-</t>
        </is>
      </c>
      <c r="K1633" s="65" t="inlineStr">
        <is>
          <t>[2-wire control] 2C</t>
        </is>
      </c>
      <c r="L1633" s="66" t="n"/>
      <c r="M1633" s="66" t="n"/>
      <c r="N1633" s="68" t="n"/>
    </row>
    <row customFormat="1" r="1634" s="60">
      <c r="A1634" s="64" t="inlineStr">
        <is>
          <t>CMDS</t>
        </is>
      </c>
      <c r="B1634" s="65" t="inlineStr">
        <is>
          <t>Cabinet switch status</t>
        </is>
      </c>
      <c r="C1634" s="65" t="inlineStr">
        <is>
          <t>16#9EAB = 40619</t>
        </is>
      </c>
      <c r="D1634" s="66" t="n"/>
      <c r="E1634" s="66" t="n"/>
      <c r="F1634" s="67" t="inlineStr">
        <is>
          <t>CMDS</t>
        </is>
      </c>
      <c r="G1634" s="65" t="inlineStr">
        <is>
          <t>Actual values parameters</t>
        </is>
      </c>
      <c r="H1634" s="65" t="inlineStr">
        <is>
          <t>R</t>
        </is>
      </c>
      <c r="I1634" s="65" t="inlineStr">
        <is>
          <t>WORD (Enumeration)</t>
        </is>
      </c>
      <c r="J1634" s="65" t="inlineStr">
        <is>
          <t>-</t>
        </is>
      </c>
      <c r="K1634" s="66" t="n"/>
      <c r="L1634" s="66" t="n"/>
      <c r="M1634" s="65" t="inlineStr">
        <is>
          <t>[Cabinet Switch Status] (CMDS)</t>
        </is>
      </c>
      <c r="N1634" s="69" t="inlineStr">
        <is>
          <t>[V0_SubmenuCabStatus] (CABS)</t>
        </is>
      </c>
    </row>
    <row customFormat="1" r="1635" s="60">
      <c r="A1635" s="64" t="inlineStr">
        <is>
          <t>ERRQ</t>
        </is>
      </c>
      <c r="B1635" s="65" t="inlineStr">
        <is>
          <t>Event recorder activation</t>
        </is>
      </c>
      <c r="C1635" s="65" t="inlineStr">
        <is>
          <t>16#4025 = 16421</t>
        </is>
      </c>
      <c r="D1635" s="65" t="inlineStr">
        <is>
          <t>16#2086/16</t>
        </is>
      </c>
      <c r="E1635" s="65" t="inlineStr">
        <is>
          <t>16#B3/01/16 = 179/01/22</t>
        </is>
      </c>
      <c r="F1635" s="66" t="n"/>
      <c r="G1635" s="65" t="inlineStr">
        <is>
          <t>Event Recorder</t>
        </is>
      </c>
      <c r="H1635" s="65" t="inlineStr">
        <is>
          <t>R/W</t>
        </is>
      </c>
      <c r="I1635" s="67" t="inlineStr">
        <is>
          <t>WORD (BitString16)</t>
        </is>
      </c>
      <c r="J1635" s="65" t="inlineStr">
        <is>
          <t>-</t>
        </is>
      </c>
      <c r="K1635" s="66" t="n"/>
      <c r="L1635" s="66" t="n"/>
      <c r="M1635" s="66" t="n"/>
      <c r="N1635" s="68" t="n"/>
    </row>
    <row customFormat="1" r="1636" s="60">
      <c r="A1636" s="64" t="inlineStr">
        <is>
          <t>ERDS</t>
        </is>
      </c>
      <c r="B1636" s="65" t="inlineStr">
        <is>
          <t>Event recorder drive status</t>
        </is>
      </c>
      <c r="C1636" s="65" t="inlineStr">
        <is>
          <t>16#401A = 16410</t>
        </is>
      </c>
      <c r="D1636" s="65" t="inlineStr">
        <is>
          <t>16#2086/B</t>
        </is>
      </c>
      <c r="E1636" s="65" t="inlineStr">
        <is>
          <t>16#B3/01/0B = 179/01/11</t>
        </is>
      </c>
      <c r="F1636" s="66" t="n"/>
      <c r="G1636" s="65" t="inlineStr">
        <is>
          <t>Event Recorder</t>
        </is>
      </c>
      <c r="H1636" s="65" t="inlineStr">
        <is>
          <t>R</t>
        </is>
      </c>
      <c r="I1636" s="67" t="inlineStr">
        <is>
          <t>WORD (BitString16)</t>
        </is>
      </c>
      <c r="J1636" s="65" t="inlineStr">
        <is>
          <t>-</t>
        </is>
      </c>
      <c r="K1636" s="66" t="n"/>
      <c r="L1636" s="66" t="n"/>
      <c r="M1636" s="66" t="n"/>
      <c r="N1636" s="68" t="n"/>
    </row>
    <row customFormat="1" r="1637" s="60">
      <c r="A1637" s="64" t="inlineStr">
        <is>
          <t>ERHS</t>
        </is>
      </c>
      <c r="B1637" s="65" t="inlineStr">
        <is>
          <t>Event recorder HMI status</t>
        </is>
      </c>
      <c r="C1637" s="65" t="inlineStr">
        <is>
          <t>16#401B = 16411</t>
        </is>
      </c>
      <c r="D1637" s="65" t="inlineStr">
        <is>
          <t>16#2086/C</t>
        </is>
      </c>
      <c r="E1637" s="65" t="inlineStr">
        <is>
          <t>16#B3/01/0C = 179/01/12</t>
        </is>
      </c>
      <c r="F1637" s="66" t="n"/>
      <c r="G1637" s="65" t="inlineStr">
        <is>
          <t>Event Recorder</t>
        </is>
      </c>
      <c r="H1637" s="65" t="inlineStr">
        <is>
          <t>R/W</t>
        </is>
      </c>
      <c r="I1637" s="67" t="inlineStr">
        <is>
          <t>WORD (BitString16)</t>
        </is>
      </c>
      <c r="J1637" s="65" t="inlineStr">
        <is>
          <t>-</t>
        </is>
      </c>
      <c r="K1637" s="66" t="n"/>
      <c r="L1637" s="66" t="n"/>
      <c r="M1637" s="66" t="n"/>
      <c r="N1637" s="68" t="n"/>
    </row>
    <row customFormat="1" r="1638" s="60">
      <c r="A1638" s="64" t="inlineStr">
        <is>
          <t>ERPE</t>
        </is>
      </c>
      <c r="B1638" s="65" t="inlineStr">
        <is>
          <t>Event recorder period</t>
        </is>
      </c>
      <c r="C1638" s="65" t="inlineStr">
        <is>
          <t>16#401C = 16412</t>
        </is>
      </c>
      <c r="D1638" s="65" t="inlineStr">
        <is>
          <t>16#2086/D</t>
        </is>
      </c>
      <c r="E1638" s="65" t="inlineStr">
        <is>
          <t>16#B3/01/0D = 179/01/13</t>
        </is>
      </c>
      <c r="F1638" s="66" t="n"/>
      <c r="G1638" s="65" t="inlineStr">
        <is>
          <t>Event Recorder</t>
        </is>
      </c>
      <c r="H1638" s="65" t="inlineStr">
        <is>
          <t>R/W</t>
        </is>
      </c>
      <c r="I1638" s="65" t="inlineStr">
        <is>
          <t>UINT (Unsigned16)</t>
        </is>
      </c>
      <c r="J1638" s="65" t="inlineStr">
        <is>
          <t xml:space="preserve">1 </t>
        </is>
      </c>
      <c r="K1638" s="65" t="inlineStr">
        <is>
          <t xml:space="preserve">15 </t>
        </is>
      </c>
      <c r="L1638" s="65" t="inlineStr">
        <is>
          <t xml:space="preserve">1  ... 65535 </t>
        </is>
      </c>
      <c r="M1638" s="66" t="n"/>
      <c r="N1638" s="68" t="n"/>
    </row>
    <row customFormat="1" r="1639" s="60">
      <c r="A1639" s="64" t="inlineStr">
        <is>
          <t>ERC1</t>
        </is>
      </c>
      <c r="B1639" s="65" t="inlineStr">
        <is>
          <t>Event recorder context 1</t>
        </is>
      </c>
      <c r="C1639" s="65" t="inlineStr">
        <is>
          <t>16#401D = 16413</t>
        </is>
      </c>
      <c r="D1639" s="65" t="inlineStr">
        <is>
          <t>16#2086/E</t>
        </is>
      </c>
      <c r="E1639" s="65" t="inlineStr">
        <is>
          <t>16#B3/01/0E = 179/01/14</t>
        </is>
      </c>
      <c r="F1639" s="67" t="inlineStr">
        <is>
          <t>ERC</t>
        </is>
      </c>
      <c r="G1639" s="65" t="inlineStr">
        <is>
          <t>Event Recorder</t>
        </is>
      </c>
      <c r="H1639" s="65" t="inlineStr">
        <is>
          <t>R/W</t>
        </is>
      </c>
      <c r="I1639" s="65" t="inlineStr">
        <is>
          <t>WORD (Enumeration)</t>
        </is>
      </c>
      <c r="J1639" s="65" t="inlineStr">
        <is>
          <t>-</t>
        </is>
      </c>
      <c r="K1639" s="65" t="inlineStr">
        <is>
          <t>[Mains voltage] ULN</t>
        </is>
      </c>
      <c r="L1639" s="66" t="n"/>
      <c r="M1639" s="66" t="n"/>
      <c r="N1639" s="68" t="n"/>
    </row>
    <row customFormat="1" r="1640" s="60">
      <c r="A1640" s="64" t="inlineStr">
        <is>
          <t>ERC2</t>
        </is>
      </c>
      <c r="B1640" s="65" t="inlineStr">
        <is>
          <t>Event recorder context 2</t>
        </is>
      </c>
      <c r="C1640" s="65" t="inlineStr">
        <is>
          <t>16#401E = 16414</t>
        </is>
      </c>
      <c r="D1640" s="65" t="inlineStr">
        <is>
          <t>16#2086/F</t>
        </is>
      </c>
      <c r="E1640" s="65" t="inlineStr">
        <is>
          <t>16#B3/01/0F = 179/01/15</t>
        </is>
      </c>
      <c r="F1640" s="67" t="inlineStr">
        <is>
          <t>ERC</t>
        </is>
      </c>
      <c r="G1640" s="65" t="inlineStr">
        <is>
          <t>Event Recorder</t>
        </is>
      </c>
      <c r="H1640" s="65" t="inlineStr">
        <is>
          <t>R/W</t>
        </is>
      </c>
      <c r="I1640" s="65" t="inlineStr">
        <is>
          <t>WORD (Enumeration)</t>
        </is>
      </c>
      <c r="J1640" s="65" t="inlineStr">
        <is>
          <t>-</t>
        </is>
      </c>
      <c r="K1640" s="65" t="inlineStr">
        <is>
          <t>[Mains current] ILN</t>
        </is>
      </c>
      <c r="L1640" s="66" t="n"/>
      <c r="M1640" s="66" t="n"/>
      <c r="N1640" s="68" t="n"/>
    </row>
    <row customFormat="1" r="1641" s="60">
      <c r="A1641" s="64" t="inlineStr">
        <is>
          <t>ERC3</t>
        </is>
      </c>
      <c r="B1641" s="65" t="inlineStr">
        <is>
          <t>Event recorder context 3</t>
        </is>
      </c>
      <c r="C1641" s="65" t="inlineStr">
        <is>
          <t>16#401F = 16415</t>
        </is>
      </c>
      <c r="D1641" s="65" t="inlineStr">
        <is>
          <t>16#2086/10</t>
        </is>
      </c>
      <c r="E1641" s="65" t="inlineStr">
        <is>
          <t>16#B3/01/10 = 179/01/16</t>
        </is>
      </c>
      <c r="F1641" s="67" t="inlineStr">
        <is>
          <t>ERC</t>
        </is>
      </c>
      <c r="G1641" s="65" t="inlineStr">
        <is>
          <t>Event Recorder</t>
        </is>
      </c>
      <c r="H1641" s="65" t="inlineStr">
        <is>
          <t>R/W</t>
        </is>
      </c>
      <c r="I1641" s="65" t="inlineStr">
        <is>
          <t>WORD (Enumeration)</t>
        </is>
      </c>
      <c r="J1641" s="65" t="inlineStr">
        <is>
          <t>-</t>
        </is>
      </c>
      <c r="K1641" s="65" t="inlineStr">
        <is>
          <t>[Reference frequency before ramp] FRH</t>
        </is>
      </c>
      <c r="L1641" s="66" t="n"/>
      <c r="M1641" s="66" t="n"/>
      <c r="N1641" s="68" t="n"/>
    </row>
    <row customFormat="1" r="1642" s="60">
      <c r="A1642" s="64" t="inlineStr">
        <is>
          <t>ERC4</t>
        </is>
      </c>
      <c r="B1642" s="65" t="inlineStr">
        <is>
          <t>Event recorder context 4</t>
        </is>
      </c>
      <c r="C1642" s="65" t="inlineStr">
        <is>
          <t>16#4020 = 16416</t>
        </is>
      </c>
      <c r="D1642" s="65" t="inlineStr">
        <is>
          <t>16#2086/11</t>
        </is>
      </c>
      <c r="E1642" s="65" t="inlineStr">
        <is>
          <t>16#B3/01/11 = 179/01/17</t>
        </is>
      </c>
      <c r="F1642" s="67" t="inlineStr">
        <is>
          <t>ERC</t>
        </is>
      </c>
      <c r="G1642" s="65" t="inlineStr">
        <is>
          <t>Event Recorder</t>
        </is>
      </c>
      <c r="H1642" s="65" t="inlineStr">
        <is>
          <t>R/W</t>
        </is>
      </c>
      <c r="I1642" s="65" t="inlineStr">
        <is>
          <t>WORD (Enumeration)</t>
        </is>
      </c>
      <c r="J1642" s="65" t="inlineStr">
        <is>
          <t>-</t>
        </is>
      </c>
      <c r="K1642" s="65" t="inlineStr">
        <is>
          <t>[Motor frequency] RFR</t>
        </is>
      </c>
      <c r="L1642" s="66" t="n"/>
      <c r="M1642" s="66" t="n"/>
      <c r="N1642" s="68" t="n"/>
    </row>
    <row customFormat="1" r="1643" s="60">
      <c r="A1643" s="64" t="inlineStr">
        <is>
          <t>ERC5</t>
        </is>
      </c>
      <c r="B1643" s="65" t="inlineStr">
        <is>
          <t>Event recorder context 5</t>
        </is>
      </c>
      <c r="C1643" s="65" t="inlineStr">
        <is>
          <t>16#4021 = 16417</t>
        </is>
      </c>
      <c r="D1643" s="65" t="inlineStr">
        <is>
          <t>16#2086/12</t>
        </is>
      </c>
      <c r="E1643" s="65" t="inlineStr">
        <is>
          <t>16#B3/01/12 = 179/01/18</t>
        </is>
      </c>
      <c r="F1643" s="67" t="inlineStr">
        <is>
          <t>ERC</t>
        </is>
      </c>
      <c r="G1643" s="65" t="inlineStr">
        <is>
          <t>Event Recorder</t>
        </is>
      </c>
      <c r="H1643" s="65" t="inlineStr">
        <is>
          <t>R/W</t>
        </is>
      </c>
      <c r="I1643" s="65" t="inlineStr">
        <is>
          <t>WORD (Enumeration)</t>
        </is>
      </c>
      <c r="J1643" s="65" t="inlineStr">
        <is>
          <t>-</t>
        </is>
      </c>
      <c r="K1643" s="65" t="inlineStr">
        <is>
          <t>[Motor current] LCR</t>
        </is>
      </c>
      <c r="L1643" s="66" t="n"/>
      <c r="M1643" s="66" t="n"/>
      <c r="N1643" s="68" t="n"/>
    </row>
    <row customFormat="1" r="1644" s="60">
      <c r="A1644" s="64" t="inlineStr">
        <is>
          <t>ERC6</t>
        </is>
      </c>
      <c r="B1644" s="65" t="inlineStr">
        <is>
          <t>Event recorder context 6</t>
        </is>
      </c>
      <c r="C1644" s="65" t="inlineStr">
        <is>
          <t>16#4022 = 16418</t>
        </is>
      </c>
      <c r="D1644" s="65" t="inlineStr">
        <is>
          <t>16#2086/13</t>
        </is>
      </c>
      <c r="E1644" s="65" t="inlineStr">
        <is>
          <t>16#B3/01/13 = 179/01/19</t>
        </is>
      </c>
      <c r="F1644" s="67" t="inlineStr">
        <is>
          <t>ERC</t>
        </is>
      </c>
      <c r="G1644" s="65" t="inlineStr">
        <is>
          <t>Event Recorder</t>
        </is>
      </c>
      <c r="H1644" s="65" t="inlineStr">
        <is>
          <t>R/W</t>
        </is>
      </c>
      <c r="I1644" s="65" t="inlineStr">
        <is>
          <t>WORD (Enumeration)</t>
        </is>
      </c>
      <c r="J1644" s="65" t="inlineStr">
        <is>
          <t>-</t>
        </is>
      </c>
      <c r="K1644" s="65" t="inlineStr">
        <is>
          <t>[Motor torque] OTR</t>
        </is>
      </c>
      <c r="L1644" s="66" t="n"/>
      <c r="M1644" s="66" t="n"/>
      <c r="N1644" s="68" t="n"/>
    </row>
    <row customFormat="1" r="1645" s="60">
      <c r="A1645" s="64" t="inlineStr">
        <is>
          <t>ERC7</t>
        </is>
      </c>
      <c r="B1645" s="65" t="inlineStr">
        <is>
          <t>Event recorder context 7</t>
        </is>
      </c>
      <c r="C1645" s="65" t="inlineStr">
        <is>
          <t>16#4023 = 16419</t>
        </is>
      </c>
      <c r="D1645" s="65" t="inlineStr">
        <is>
          <t>16#2086/14</t>
        </is>
      </c>
      <c r="E1645" s="65" t="inlineStr">
        <is>
          <t>16#B3/01/14 = 179/01/20</t>
        </is>
      </c>
      <c r="F1645" s="67" t="inlineStr">
        <is>
          <t>ERC</t>
        </is>
      </c>
      <c r="G1645" s="65" t="inlineStr">
        <is>
          <t>Event Recorder</t>
        </is>
      </c>
      <c r="H1645" s="65" t="inlineStr">
        <is>
          <t>R/W</t>
        </is>
      </c>
      <c r="I1645" s="65" t="inlineStr">
        <is>
          <t>WORD (Enumeration)</t>
        </is>
      </c>
      <c r="J1645" s="65" t="inlineStr">
        <is>
          <t>-</t>
        </is>
      </c>
      <c r="K1645" s="65" t="inlineStr">
        <is>
          <t>[Maximum motor thermal state] TMM</t>
        </is>
      </c>
      <c r="L1645" s="66" t="n"/>
      <c r="M1645" s="66" t="n"/>
      <c r="N1645" s="68" t="n"/>
    </row>
    <row customFormat="1" r="1646" s="60">
      <c r="A1646" s="64" t="inlineStr">
        <is>
          <t>ERC8</t>
        </is>
      </c>
      <c r="B1646" s="65" t="inlineStr">
        <is>
          <t>Event recorder context 8</t>
        </is>
      </c>
      <c r="C1646" s="65" t="inlineStr">
        <is>
          <t>16#4024 = 16420</t>
        </is>
      </c>
      <c r="D1646" s="65" t="inlineStr">
        <is>
          <t>16#2086/15</t>
        </is>
      </c>
      <c r="E1646" s="65" t="inlineStr">
        <is>
          <t>16#B3/01/15 = 179/01/21</t>
        </is>
      </c>
      <c r="F1646" s="67" t="inlineStr">
        <is>
          <t>ERC</t>
        </is>
      </c>
      <c r="G1646" s="65" t="inlineStr">
        <is>
          <t>Event Recorder</t>
        </is>
      </c>
      <c r="H1646" s="65" t="inlineStr">
        <is>
          <t>R/W</t>
        </is>
      </c>
      <c r="I1646" s="65" t="inlineStr">
        <is>
          <t>WORD (Enumeration)</t>
        </is>
      </c>
      <c r="J1646" s="65" t="inlineStr">
        <is>
          <t>-</t>
        </is>
      </c>
      <c r="K1646" s="65" t="inlineStr">
        <is>
          <t>[Maximum transformer thermal state ] TTM</t>
        </is>
      </c>
      <c r="L1646" s="66" t="n"/>
      <c r="M1646" s="66" t="n"/>
      <c r="N1646" s="68" t="n"/>
    </row>
    <row customFormat="1" r="1647" s="60">
      <c r="A1647" s="64" t="inlineStr">
        <is>
          <t>FTM1</t>
        </is>
      </c>
      <c r="B1647" s="65" t="inlineStr">
        <is>
          <t>Fan Thermal Sensor 1</t>
        </is>
      </c>
      <c r="C1647" s="65" t="inlineStr">
        <is>
          <t>16#9F53 = 40787</t>
        </is>
      </c>
      <c r="D1647" s="66" t="n"/>
      <c r="E1647" s="66" t="n"/>
      <c r="F1647" s="66" t="n"/>
      <c r="G1647" s="65" t="inlineStr">
        <is>
          <t>External controller thermal transformer monitoring</t>
        </is>
      </c>
      <c r="H1647" s="65" t="inlineStr">
        <is>
          <t>R/W</t>
        </is>
      </c>
      <c r="I1647" s="65" t="inlineStr">
        <is>
          <t>INT (Signed16)</t>
        </is>
      </c>
      <c r="J1647" s="65" t="inlineStr">
        <is>
          <t>1 °C</t>
        </is>
      </c>
      <c r="K1647" s="66" t="n"/>
      <c r="L1647" s="65" t="inlineStr">
        <is>
          <t>-32003 °C ... 32000 °C</t>
        </is>
      </c>
      <c r="M1647" s="66" t="n"/>
      <c r="N1647" s="68" t="n"/>
    </row>
    <row customFormat="1" r="1648" s="60">
      <c r="A1648" s="64" t="inlineStr">
        <is>
          <t>FTM3</t>
        </is>
      </c>
      <c r="B1648" s="65" t="inlineStr">
        <is>
          <t>Fan Thermal Sensor 3</t>
        </is>
      </c>
      <c r="C1648" s="65" t="inlineStr">
        <is>
          <t>16#9F55 = 40789</t>
        </is>
      </c>
      <c r="D1648" s="66" t="n"/>
      <c r="E1648" s="66" t="n"/>
      <c r="F1648" s="66" t="n"/>
      <c r="G1648" s="65" t="inlineStr">
        <is>
          <t>External controller thermal transformer monitoring</t>
        </is>
      </c>
      <c r="H1648" s="65" t="inlineStr">
        <is>
          <t>R/W</t>
        </is>
      </c>
      <c r="I1648" s="65" t="inlineStr">
        <is>
          <t>INT (Signed16)</t>
        </is>
      </c>
      <c r="J1648" s="65" t="inlineStr">
        <is>
          <t>1 °C</t>
        </is>
      </c>
      <c r="K1648" s="66" t="n"/>
      <c r="L1648" s="65" t="inlineStr">
        <is>
          <t>-32003 °C ... 32000 °C</t>
        </is>
      </c>
      <c r="M1648" s="66" t="n"/>
      <c r="N1648" s="68" t="n"/>
    </row>
    <row customFormat="1" r="1649" s="60">
      <c r="A1649" s="64" t="inlineStr">
        <is>
          <t>FTM2</t>
        </is>
      </c>
      <c r="B1649" s="65" t="inlineStr">
        <is>
          <t>Fan Thermal Sensor 2</t>
        </is>
      </c>
      <c r="C1649" s="65" t="inlineStr">
        <is>
          <t>16#9F54 = 40788</t>
        </is>
      </c>
      <c r="D1649" s="66" t="n"/>
      <c r="E1649" s="66" t="n"/>
      <c r="F1649" s="66" t="n"/>
      <c r="G1649" s="65" t="inlineStr">
        <is>
          <t>External controller thermal transformer monitoring</t>
        </is>
      </c>
      <c r="H1649" s="65" t="inlineStr">
        <is>
          <t>R/W</t>
        </is>
      </c>
      <c r="I1649" s="65" t="inlineStr">
        <is>
          <t>INT (Signed16)</t>
        </is>
      </c>
      <c r="J1649" s="65" t="inlineStr">
        <is>
          <t>1 °C</t>
        </is>
      </c>
      <c r="K1649" s="66" t="n"/>
      <c r="L1649" s="65" t="inlineStr">
        <is>
          <t>-32003 °C ... 32000 °C</t>
        </is>
      </c>
      <c r="M1649" s="66" t="n"/>
      <c r="N1649" s="68" t="n"/>
    </row>
    <row customFormat="1" r="1650" s="60">
      <c r="A1650" s="64" t="inlineStr">
        <is>
          <t>FTM5</t>
        </is>
      </c>
      <c r="B1650" s="65" t="inlineStr">
        <is>
          <t>Fan Thermal Sensor 5</t>
        </is>
      </c>
      <c r="C1650" s="65" t="inlineStr">
        <is>
          <t>16#9F57 = 40791</t>
        </is>
      </c>
      <c r="D1650" s="66" t="n"/>
      <c r="E1650" s="66" t="n"/>
      <c r="F1650" s="66" t="n"/>
      <c r="G1650" s="65" t="inlineStr">
        <is>
          <t>External controller thermal transformer monitoring</t>
        </is>
      </c>
      <c r="H1650" s="65" t="inlineStr">
        <is>
          <t>R/W</t>
        </is>
      </c>
      <c r="I1650" s="65" t="inlineStr">
        <is>
          <t>INT (Signed16)</t>
        </is>
      </c>
      <c r="J1650" s="65" t="inlineStr">
        <is>
          <t>1 °C</t>
        </is>
      </c>
      <c r="K1650" s="66" t="n"/>
      <c r="L1650" s="65" t="inlineStr">
        <is>
          <t>-32003 °C ... 32000 °C</t>
        </is>
      </c>
      <c r="M1650" s="66" t="n"/>
      <c r="N1650" s="68" t="n"/>
    </row>
    <row customFormat="1" r="1651" s="60">
      <c r="A1651" s="64" t="inlineStr">
        <is>
          <t>FTM7</t>
        </is>
      </c>
      <c r="B1651" s="65" t="inlineStr">
        <is>
          <t>Fan Thermal Sensor 7</t>
        </is>
      </c>
      <c r="C1651" s="65" t="inlineStr">
        <is>
          <t>16#9F59 = 40793</t>
        </is>
      </c>
      <c r="D1651" s="66" t="n"/>
      <c r="E1651" s="66" t="n"/>
      <c r="F1651" s="66" t="n"/>
      <c r="G1651" s="65" t="inlineStr">
        <is>
          <t>External controller thermal transformer monitoring</t>
        </is>
      </c>
      <c r="H1651" s="65" t="inlineStr">
        <is>
          <t>R/W</t>
        </is>
      </c>
      <c r="I1651" s="65" t="inlineStr">
        <is>
          <t>INT (Signed16)</t>
        </is>
      </c>
      <c r="J1651" s="65" t="inlineStr">
        <is>
          <t>1 °C</t>
        </is>
      </c>
      <c r="K1651" s="66" t="n"/>
      <c r="L1651" s="65" t="inlineStr">
        <is>
          <t>-32003 °C ... 32000 °C</t>
        </is>
      </c>
      <c r="M1651" s="66" t="n"/>
      <c r="N1651" s="68" t="n"/>
    </row>
    <row customFormat="1" r="1652" s="60">
      <c r="A1652" s="64" t="inlineStr">
        <is>
          <t>FTM6</t>
        </is>
      </c>
      <c r="B1652" s="65" t="inlineStr">
        <is>
          <t>Fan Thermal Sensor 6</t>
        </is>
      </c>
      <c r="C1652" s="65" t="inlineStr">
        <is>
          <t>16#9F58 = 40792</t>
        </is>
      </c>
      <c r="D1652" s="66" t="n"/>
      <c r="E1652" s="66" t="n"/>
      <c r="F1652" s="66" t="n"/>
      <c r="G1652" s="65" t="inlineStr">
        <is>
          <t>External controller thermal transformer monitoring</t>
        </is>
      </c>
      <c r="H1652" s="65" t="inlineStr">
        <is>
          <t>R/W</t>
        </is>
      </c>
      <c r="I1652" s="65" t="inlineStr">
        <is>
          <t>INT (Signed16)</t>
        </is>
      </c>
      <c r="J1652" s="65" t="inlineStr">
        <is>
          <t>1 °C</t>
        </is>
      </c>
      <c r="K1652" s="66" t="n"/>
      <c r="L1652" s="65" t="inlineStr">
        <is>
          <t>-32003 °C ... 32000 °C</t>
        </is>
      </c>
      <c r="M1652" s="66" t="n"/>
      <c r="N1652" s="68" t="n"/>
    </row>
    <row customFormat="1" r="1653" s="60">
      <c r="A1653" s="64" t="inlineStr">
        <is>
          <t>IFAB</t>
        </is>
      </c>
      <c r="B1653" s="65" t="inlineStr">
        <is>
          <t>Monitoring circuit B assignment</t>
        </is>
      </c>
      <c r="C1653" s="65" t="inlineStr">
        <is>
          <t>16#413D = 16701</t>
        </is>
      </c>
      <c r="D1653" s="65" t="inlineStr">
        <is>
          <t>16#2089/2</t>
        </is>
      </c>
      <c r="E1653" s="65" t="inlineStr">
        <is>
          <t>16#B4/01/66 = 180/01/102</t>
        </is>
      </c>
      <c r="F1653" s="67" t="inlineStr">
        <is>
          <t>PSLIN</t>
        </is>
      </c>
      <c r="G1653" s="65" t="inlineStr">
        <is>
          <t>Configuration and settings</t>
        </is>
      </c>
      <c r="H1653" s="65" t="inlineStr">
        <is>
          <t>R/WS</t>
        </is>
      </c>
      <c r="I1653" s="65" t="inlineStr">
        <is>
          <t>WORD (Enumeration)</t>
        </is>
      </c>
      <c r="J1653" s="65" t="inlineStr">
        <is>
          <t>-</t>
        </is>
      </c>
      <c r="K1653" s="65" t="inlineStr">
        <is>
          <t>[Not assigned] NO</t>
        </is>
      </c>
      <c r="L1653" s="66" t="n"/>
      <c r="M1653" s="65" t="inlineStr">
        <is>
          <t>[MonitorCircuit B Assign] (IFAB)</t>
        </is>
      </c>
      <c r="N1653" s="69" t="inlineStr">
        <is>
          <t>[Monitoring circuit B] (CMCB)</t>
        </is>
      </c>
    </row>
    <row customFormat="1" r="1654" s="60">
      <c r="A1654" s="64" t="inlineStr">
        <is>
          <t>IFAC</t>
        </is>
      </c>
      <c r="B1654" s="65" t="inlineStr">
        <is>
          <t>Monitoring circuit C assignment</t>
        </is>
      </c>
      <c r="C1654" s="65" t="inlineStr">
        <is>
          <t>16#413E = 16702</t>
        </is>
      </c>
      <c r="D1654" s="65" t="inlineStr">
        <is>
          <t>16#2089/3</t>
        </is>
      </c>
      <c r="E1654" s="65" t="inlineStr">
        <is>
          <t>16#B4/01/67 = 180/01/103</t>
        </is>
      </c>
      <c r="F1654" s="67" t="inlineStr">
        <is>
          <t>PSLIN</t>
        </is>
      </c>
      <c r="G1654" s="65" t="inlineStr">
        <is>
          <t>Configuration and settings</t>
        </is>
      </c>
      <c r="H1654" s="65" t="inlineStr">
        <is>
          <t>R/WS</t>
        </is>
      </c>
      <c r="I1654" s="65" t="inlineStr">
        <is>
          <t>WORD (Enumeration)</t>
        </is>
      </c>
      <c r="J1654" s="65" t="inlineStr">
        <is>
          <t>-</t>
        </is>
      </c>
      <c r="K1654" s="65" t="inlineStr">
        <is>
          <t>[Not assigned] NO</t>
        </is>
      </c>
      <c r="L1654" s="66" t="n"/>
      <c r="M1654" s="65" t="inlineStr">
        <is>
          <t>[MonitorCircuit C Assign] (IFAC)</t>
        </is>
      </c>
      <c r="N1654" s="69" t="inlineStr">
        <is>
          <t>[Monitoring circuit C] (CMCC)</t>
        </is>
      </c>
    </row>
    <row customFormat="1" r="1655" s="60">
      <c r="A1655" s="64" t="inlineStr">
        <is>
          <t>IFAA</t>
        </is>
      </c>
      <c r="B1655" s="65" t="inlineStr">
        <is>
          <t>Monitoring circuit A assignment</t>
        </is>
      </c>
      <c r="C1655" s="65" t="inlineStr">
        <is>
          <t>16#413C = 16700</t>
        </is>
      </c>
      <c r="D1655" s="65" t="inlineStr">
        <is>
          <t>16#2089/1</t>
        </is>
      </c>
      <c r="E1655" s="65" t="inlineStr">
        <is>
          <t>16#B4/01/65 = 180/01/101</t>
        </is>
      </c>
      <c r="F1655" s="67" t="inlineStr">
        <is>
          <t>PSLIN</t>
        </is>
      </c>
      <c r="G1655" s="65" t="inlineStr">
        <is>
          <t>Configuration and settings</t>
        </is>
      </c>
      <c r="H1655" s="65" t="inlineStr">
        <is>
          <t>R/WS</t>
        </is>
      </c>
      <c r="I1655" s="65" t="inlineStr">
        <is>
          <t>WORD (Enumeration)</t>
        </is>
      </c>
      <c r="J1655" s="65" t="inlineStr">
        <is>
          <t>-</t>
        </is>
      </c>
      <c r="K1655" s="65" t="inlineStr">
        <is>
          <t>[Not assigned] NO</t>
        </is>
      </c>
      <c r="L1655" s="66" t="n"/>
      <c r="M1655" s="65" t="inlineStr">
        <is>
          <t>[MonitorCircuit A Assign] (IFAA)</t>
        </is>
      </c>
      <c r="N1655" s="69" t="inlineStr">
        <is>
          <t>[Monitoring circuit A] (CMCA)</t>
        </is>
      </c>
    </row>
    <row customFormat="1" r="1656" s="60">
      <c r="A1656" s="64" t="inlineStr">
        <is>
          <t>OVMA</t>
        </is>
      </c>
      <c r="B1656" s="65" t="inlineStr">
        <is>
          <t>Overmodulation activation</t>
        </is>
      </c>
      <c r="C1656" s="65" t="inlineStr">
        <is>
          <t>16#3634 = 13876</t>
        </is>
      </c>
      <c r="D1656" s="65" t="inlineStr">
        <is>
          <t>16#206C/4D</t>
        </is>
      </c>
      <c r="E1656" s="65" t="inlineStr">
        <is>
          <t>16#A6/01/4D = 166/01/77</t>
        </is>
      </c>
      <c r="F1656" s="67" t="inlineStr">
        <is>
          <t>OVMA</t>
        </is>
      </c>
      <c r="G1656" s="65" t="inlineStr">
        <is>
          <t>Configuration and settings</t>
        </is>
      </c>
      <c r="H1656" s="65" t="inlineStr">
        <is>
          <t>R/WS</t>
        </is>
      </c>
      <c r="I1656" s="65" t="inlineStr">
        <is>
          <t>WORD (Enumeration)</t>
        </is>
      </c>
      <c r="J1656" s="65" t="inlineStr">
        <is>
          <t>-</t>
        </is>
      </c>
      <c r="K1656" s="65" t="inlineStr">
        <is>
          <t>[Default] DEFAULT</t>
        </is>
      </c>
      <c r="L1656" s="66" t="n"/>
      <c r="M1656" s="65" t="inlineStr">
        <is>
          <t>[Overmodul. Activation] (OVMA)</t>
        </is>
      </c>
      <c r="N1656" s="69" t="inlineStr">
        <is>
          <t>[Motor control] (DRC)</t>
        </is>
      </c>
    </row>
    <row customFormat="1" r="1657" s="60">
      <c r="A1657" s="64" t="inlineStr">
        <is>
          <t>QF16</t>
        </is>
      </c>
      <c r="B1657" s="65" t="inlineStr">
        <is>
          <t>QF11 Opening Filter time</t>
        </is>
      </c>
      <c r="C1657" s="65" t="inlineStr">
        <is>
          <t>16#9F11 = 40721</t>
        </is>
      </c>
      <c r="D1657" s="66" t="n"/>
      <c r="E1657" s="66" t="n"/>
      <c r="F1657" s="66" t="n"/>
      <c r="G1657" s="65" t="inlineStr">
        <is>
          <t>External Controller Function Configuration</t>
        </is>
      </c>
      <c r="H1657" s="65" t="inlineStr">
        <is>
          <t>R/WS</t>
        </is>
      </c>
      <c r="I1657" s="65" t="inlineStr">
        <is>
          <t>UINT (Unsigned16)</t>
        </is>
      </c>
      <c r="J1657" s="65" t="inlineStr">
        <is>
          <t>0.1 s</t>
        </is>
      </c>
      <c r="K1657" s="65" t="inlineStr">
        <is>
          <t>0.5 s</t>
        </is>
      </c>
      <c r="L1657" s="65" t="inlineStr">
        <is>
          <t>0.0 s ... 60.0 s</t>
        </is>
      </c>
      <c r="M1657" s="66" t="n"/>
      <c r="N1657" s="68" t="n"/>
    </row>
    <row customFormat="1" r="1658" s="60">
      <c r="A1658" s="64" t="inlineStr">
        <is>
          <t>QF14</t>
        </is>
      </c>
      <c r="B1658" s="65" t="inlineStr">
        <is>
          <t>QF11 Switch OFF delay</t>
        </is>
      </c>
      <c r="C1658" s="65" t="inlineStr">
        <is>
          <t>16#9F07 = 40711</t>
        </is>
      </c>
      <c r="D1658" s="66" t="n"/>
      <c r="E1658" s="66" t="n"/>
      <c r="F1658" s="66" t="n"/>
      <c r="G1658" s="65" t="inlineStr">
        <is>
          <t>External Controller Function Configuration</t>
        </is>
      </c>
      <c r="H1658" s="65" t="inlineStr">
        <is>
          <t>R/WS</t>
        </is>
      </c>
      <c r="I1658" s="65" t="inlineStr">
        <is>
          <t>UINT (Unsigned16)</t>
        </is>
      </c>
      <c r="J1658" s="65" t="inlineStr">
        <is>
          <t>0.1 s</t>
        </is>
      </c>
      <c r="K1658" s="65" t="inlineStr">
        <is>
          <t>0.5 s</t>
        </is>
      </c>
      <c r="L1658" s="65" t="inlineStr">
        <is>
          <t>0.1 s ... 60.0 s</t>
        </is>
      </c>
      <c r="M1658" s="66" t="n"/>
      <c r="N1658" s="68" t="n"/>
    </row>
    <row customFormat="1" r="1659" s="60">
      <c r="A1659" s="64" t="inlineStr">
        <is>
          <t>QF15</t>
        </is>
      </c>
      <c r="B1659" s="65" t="inlineStr">
        <is>
          <t>QF11 Closing Filter time</t>
        </is>
      </c>
      <c r="C1659" s="65" t="inlineStr">
        <is>
          <t>16#9F0C = 40716</t>
        </is>
      </c>
      <c r="D1659" s="66" t="n"/>
      <c r="E1659" s="66" t="n"/>
      <c r="F1659" s="66" t="n"/>
      <c r="G1659" s="65" t="inlineStr">
        <is>
          <t>External Controller Function Configuration</t>
        </is>
      </c>
      <c r="H1659" s="65" t="inlineStr">
        <is>
          <t>R/WS</t>
        </is>
      </c>
      <c r="I1659" s="65" t="inlineStr">
        <is>
          <t>UINT (Unsigned16)</t>
        </is>
      </c>
      <c r="J1659" s="65" t="inlineStr">
        <is>
          <t>0.1 s</t>
        </is>
      </c>
      <c r="K1659" s="65" t="inlineStr">
        <is>
          <t>0.5 s</t>
        </is>
      </c>
      <c r="L1659" s="65" t="inlineStr">
        <is>
          <t>0.0 s ... 60.0 s</t>
        </is>
      </c>
      <c r="M1659" s="66" t="n"/>
      <c r="N1659" s="68" t="n"/>
    </row>
    <row customFormat="1" r="1660" s="60">
      <c r="A1660" s="64" t="inlineStr">
        <is>
          <t>QF12</t>
        </is>
      </c>
      <c r="B1660" s="65" t="inlineStr">
        <is>
          <t>QF11 Open pulse time</t>
        </is>
      </c>
      <c r="C1660" s="65" t="inlineStr">
        <is>
          <t>16#9EFD = 40701</t>
        </is>
      </c>
      <c r="D1660" s="66" t="n"/>
      <c r="E1660" s="66" t="n"/>
      <c r="F1660" s="66" t="n"/>
      <c r="G1660" s="65" t="inlineStr">
        <is>
          <t>External Controller Function Configuration</t>
        </is>
      </c>
      <c r="H1660" s="65" t="inlineStr">
        <is>
          <t>R/WS</t>
        </is>
      </c>
      <c r="I1660" s="65" t="inlineStr">
        <is>
          <t>UINT (Unsigned16)</t>
        </is>
      </c>
      <c r="J1660" s="65" t="inlineStr">
        <is>
          <t>0.1 s</t>
        </is>
      </c>
      <c r="K1660" s="65" t="inlineStr">
        <is>
          <t>0.5 s</t>
        </is>
      </c>
      <c r="L1660" s="65" t="inlineStr">
        <is>
          <t>0.0 s ... 60.0 s</t>
        </is>
      </c>
      <c r="M1660" s="66" t="n"/>
      <c r="N1660" s="68" t="n"/>
    </row>
    <row customFormat="1" r="1661" s="60">
      <c r="A1661" s="64" t="inlineStr">
        <is>
          <t>PSST</t>
        </is>
      </c>
      <c r="B1661" s="65" t="inlineStr">
        <is>
          <t>Password status</t>
        </is>
      </c>
      <c r="C1661" s="65" t="inlineStr">
        <is>
          <t>16#1F72 = 8050</t>
        </is>
      </c>
      <c r="D1661" s="65" t="inlineStr">
        <is>
          <t>16#2032/33</t>
        </is>
      </c>
      <c r="E1661" s="65" t="inlineStr">
        <is>
          <t>16#89/01/33 = 137/01/51</t>
        </is>
      </c>
      <c r="F1661" s="67" t="inlineStr">
        <is>
          <t>PSST</t>
        </is>
      </c>
      <c r="G1661" s="65" t="inlineStr">
        <is>
          <t>Status parameters</t>
        </is>
      </c>
      <c r="H1661" s="65" t="inlineStr">
        <is>
          <t>R</t>
        </is>
      </c>
      <c r="I1661" s="65" t="inlineStr">
        <is>
          <t>WORD (Enumeration)</t>
        </is>
      </c>
      <c r="J1661" s="65" t="inlineStr">
        <is>
          <t>-</t>
        </is>
      </c>
      <c r="K1661" s="66" t="n"/>
      <c r="L1661" s="66" t="n"/>
      <c r="M1661" s="65" t="inlineStr">
        <is>
          <t>[Password status] (PSST)</t>
        </is>
      </c>
      <c r="N1661" s="69" t="inlineStr">
        <is>
          <t>[Password] (COD)</t>
        </is>
      </c>
    </row>
    <row customFormat="1" r="1662" s="60">
      <c r="A1662" s="64" t="inlineStr">
        <is>
          <t>QF11</t>
        </is>
      </c>
      <c r="B1662" s="65" t="inlineStr">
        <is>
          <t>QF11 Close pulse time</t>
        </is>
      </c>
      <c r="C1662" s="65" t="inlineStr">
        <is>
          <t>16#9EF8 = 40696</t>
        </is>
      </c>
      <c r="D1662" s="66" t="n"/>
      <c r="E1662" s="66" t="n"/>
      <c r="F1662" s="66" t="n"/>
      <c r="G1662" s="65" t="inlineStr">
        <is>
          <t>External Controller Function Configuration</t>
        </is>
      </c>
      <c r="H1662" s="65" t="inlineStr">
        <is>
          <t>R/WS</t>
        </is>
      </c>
      <c r="I1662" s="65" t="inlineStr">
        <is>
          <t>UINT (Unsigned16)</t>
        </is>
      </c>
      <c r="J1662" s="65" t="inlineStr">
        <is>
          <t>0.1 s</t>
        </is>
      </c>
      <c r="K1662" s="65" t="inlineStr">
        <is>
          <t>0.5 s</t>
        </is>
      </c>
      <c r="L1662" s="65" t="inlineStr">
        <is>
          <t>0.0 s ... 60.0 s</t>
        </is>
      </c>
      <c r="M1662" s="66" t="n"/>
      <c r="N1662" s="68" t="n"/>
    </row>
    <row customFormat="1" r="1663" s="60">
      <c r="A1663" s="64" t="inlineStr">
        <is>
          <t>M2CT</t>
        </is>
      </c>
      <c r="B1663" s="65" t="inlineStr">
        <is>
          <t>Mdb NET frames</t>
        </is>
      </c>
      <c r="C1663" s="65" t="inlineStr">
        <is>
          <t>16#178F = 6031</t>
        </is>
      </c>
      <c r="D1663" s="65" t="inlineStr">
        <is>
          <t>16#201E/20</t>
        </is>
      </c>
      <c r="E1663" s="65" t="inlineStr">
        <is>
          <t>16#7F/01/20 = 127/01/32</t>
        </is>
      </c>
      <c r="F1663" s="66" t="n"/>
      <c r="G1663" s="65" t="inlineStr">
        <is>
          <t>Status parameters</t>
        </is>
      </c>
      <c r="H1663" s="65" t="inlineStr">
        <is>
          <t>R</t>
        </is>
      </c>
      <c r="I1663" s="65" t="inlineStr">
        <is>
          <t>UINT (Unsigned16)</t>
        </is>
      </c>
      <c r="J1663" s="65" t="inlineStr">
        <is>
          <t xml:space="preserve">1 </t>
        </is>
      </c>
      <c r="K1663" s="66" t="n"/>
      <c r="L1663" s="65" t="inlineStr">
        <is>
          <t xml:space="preserve">0  ... 65535 </t>
        </is>
      </c>
      <c r="M1663" s="65" t="inlineStr">
        <is>
          <t>[Mdb NET frames] (M2CT)</t>
        </is>
      </c>
      <c r="N1663" s="69" t="inlineStr">
        <is>
          <t>[Modbus HMI Diag] (MDH)</t>
        </is>
      </c>
    </row>
    <row customFormat="1" r="1664" s="60">
      <c r="A1664" s="64" t="inlineStr">
        <is>
          <t>CFRC</t>
        </is>
      </c>
      <c r="B1664" s="65" t="inlineStr">
        <is>
          <t>Response to cabinet circuit C error</t>
        </is>
      </c>
      <c r="C1664" s="65" t="inlineStr">
        <is>
          <t>16#417E = 16766</t>
        </is>
      </c>
      <c r="D1664" s="65" t="inlineStr">
        <is>
          <t>16#2089/43</t>
        </is>
      </c>
      <c r="E1664" s="65" t="inlineStr">
        <is>
          <t>16#B4/01/A7 = 180/01/167</t>
        </is>
      </c>
      <c r="F1664" s="67" t="inlineStr">
        <is>
          <t>ECFG</t>
        </is>
      </c>
      <c r="G1664" s="65" t="inlineStr">
        <is>
          <t>Configuration and settings</t>
        </is>
      </c>
      <c r="H1664" s="65" t="inlineStr">
        <is>
          <t>R/WS</t>
        </is>
      </c>
      <c r="I1664" s="65" t="inlineStr">
        <is>
          <t>WORD (Enumeration)</t>
        </is>
      </c>
      <c r="J1664" s="65" t="inlineStr">
        <is>
          <t>-</t>
        </is>
      </c>
      <c r="K1664" s="65" t="inlineStr">
        <is>
          <t>[Freewheel stop] YES</t>
        </is>
      </c>
      <c r="L1664" s="66" t="n"/>
      <c r="M1664" s="65" t="inlineStr">
        <is>
          <t>[CabinetCircuit C ErrorResp] (CFRC)</t>
        </is>
      </c>
      <c r="N1664" s="69" t="inlineStr">
        <is>
          <t>[Cabinet circuit C] (CCMC)</t>
        </is>
      </c>
    </row>
    <row customFormat="1" r="1665" s="60">
      <c r="A1665" s="64" t="inlineStr">
        <is>
          <t>FXT</t>
        </is>
      </c>
      <c r="B1665" s="65" t="inlineStr">
        <is>
          <t>M/S Local torque reference</t>
        </is>
      </c>
      <c r="C1665" s="65" t="inlineStr">
        <is>
          <t>16#41D3 = 16851</t>
        </is>
      </c>
      <c r="D1665" s="65" t="inlineStr">
        <is>
          <t>16#208A/34</t>
        </is>
      </c>
      <c r="E1665" s="65" t="inlineStr">
        <is>
          <t>16#B5/01/34 = 181/01/52</t>
        </is>
      </c>
      <c r="F1665" s="66" t="n"/>
      <c r="G1665" s="65" t="inlineStr">
        <is>
          <t>Status parameters</t>
        </is>
      </c>
      <c r="H1665" s="65" t="inlineStr">
        <is>
          <t>R</t>
        </is>
      </c>
      <c r="I1665" s="65" t="inlineStr">
        <is>
          <t>INT (Signed16)</t>
        </is>
      </c>
      <c r="J1665" s="65" t="inlineStr">
        <is>
          <t>Refer to programming manual</t>
        </is>
      </c>
      <c r="K1665" s="66" t="n"/>
      <c r="L1665" s="65" t="inlineStr">
        <is>
          <t>-32767 ... 32767</t>
        </is>
      </c>
      <c r="M1665" s="65" t="inlineStr">
        <is>
          <t>[M/S Local Torq Ref] (FXT)</t>
        </is>
      </c>
      <c r="N1665" s="69" t="inlineStr">
        <is>
          <t>[M/S System Display] (MSR)</t>
        </is>
      </c>
    </row>
    <row customFormat="1" r="1666" s="60">
      <c r="A1666" s="64" t="inlineStr">
        <is>
          <t>FWAP</t>
        </is>
      </c>
      <c r="B1666" s="65" t="inlineStr">
        <is>
          <t>Update firmware</t>
        </is>
      </c>
      <c r="C1666" s="65" t="inlineStr">
        <is>
          <t>16#FFD7 = 65495</t>
        </is>
      </c>
      <c r="D1666" s="66" t="n"/>
      <c r="E1666" s="66" t="n"/>
      <c r="F1666" s="67" t="inlineStr">
        <is>
          <t>N_Y</t>
        </is>
      </c>
      <c r="G1666" s="65" t="inlineStr">
        <is>
          <t>Configuration and settings</t>
        </is>
      </c>
      <c r="H1666" s="65" t="inlineStr">
        <is>
          <t>R</t>
        </is>
      </c>
      <c r="I1666" s="65" t="inlineStr">
        <is>
          <t>WORD (Enumeration)</t>
        </is>
      </c>
      <c r="J1666" s="65" t="inlineStr">
        <is>
          <t>-</t>
        </is>
      </c>
      <c r="K1666" s="65" t="inlineStr">
        <is>
          <t>[No] NO</t>
        </is>
      </c>
      <c r="L1666" s="66" t="n"/>
      <c r="M1666" s="65" t="inlineStr">
        <is>
          <t>[Update Firmware] (FWAP)</t>
        </is>
      </c>
      <c r="N1666" s="69" t="inlineStr">
        <is>
          <t>[Firmware update] (FWUP)</t>
        </is>
      </c>
    </row>
    <row customFormat="1" r="1667" s="60">
      <c r="A1667" s="64" t="inlineStr">
        <is>
          <t>THM4</t>
        </is>
      </c>
      <c r="B1667" s="65" t="inlineStr">
        <is>
          <t>Thermal bearing 1</t>
        </is>
      </c>
      <c r="C1667" s="65" t="inlineStr">
        <is>
          <t>16#9ECE = 40654</t>
        </is>
      </c>
      <c r="D1667" s="66" t="n"/>
      <c r="E1667" s="66" t="n"/>
      <c r="F1667" s="66" t="n"/>
      <c r="G1667" s="65" t="inlineStr">
        <is>
          <t>External controller thermal motor monitoring</t>
        </is>
      </c>
      <c r="H1667" s="65" t="inlineStr">
        <is>
          <t>R/W</t>
        </is>
      </c>
      <c r="I1667" s="65" t="inlineStr">
        <is>
          <t>INT (Signed16)</t>
        </is>
      </c>
      <c r="J1667" s="65" t="inlineStr">
        <is>
          <t>1 °C</t>
        </is>
      </c>
      <c r="K1667" s="66" t="n"/>
      <c r="L1667" s="65" t="inlineStr">
        <is>
          <t>-32003 °C ... 32000 °C</t>
        </is>
      </c>
      <c r="M1667" s="65" t="inlineStr">
        <is>
          <t>[Thermal bearing 1] (THM4)</t>
        </is>
      </c>
      <c r="N1667" s="69" t="inlineStr">
        <is>
          <t>[Motor Thermal Data] (MTHP)</t>
        </is>
      </c>
    </row>
    <row customFormat="1" r="1668" s="60">
      <c r="A1668" s="64" t="inlineStr">
        <is>
          <t>BYS0</t>
        </is>
      </c>
      <c r="B1668" s="65" t="inlineStr">
        <is>
          <t>Drive Bypass Status</t>
        </is>
      </c>
      <c r="C1668" s="65" t="inlineStr">
        <is>
          <t>16#9F2C = 40748</t>
        </is>
      </c>
      <c r="D1668" s="66" t="n"/>
      <c r="E1668" s="66" t="n"/>
      <c r="F1668" s="67" t="inlineStr">
        <is>
          <t>BYS0</t>
        </is>
      </c>
      <c r="G1668" s="65" t="inlineStr">
        <is>
          <t>External Controller Function Configuration</t>
        </is>
      </c>
      <c r="H1668" s="65" t="inlineStr">
        <is>
          <t>R/W</t>
        </is>
      </c>
      <c r="I1668" s="65" t="inlineStr">
        <is>
          <t>WORD (Enumeration)</t>
        </is>
      </c>
      <c r="J1668" s="65" t="inlineStr">
        <is>
          <t>-</t>
        </is>
      </c>
      <c r="K1668" s="66" t="n"/>
      <c r="L1668" s="66" t="n"/>
      <c r="M1668" s="66" t="n"/>
      <c r="N1668" s="68" t="n"/>
    </row>
    <row customFormat="1" r="1669" s="60">
      <c r="A1669" s="64" t="inlineStr">
        <is>
          <t>D54D</t>
        </is>
      </c>
      <c r="B1669" s="65" t="inlineStr">
        <is>
          <t>DI54 delay</t>
        </is>
      </c>
      <c r="C1669" s="65" t="inlineStr">
        <is>
          <t>16#0FCC = 4044</t>
        </is>
      </c>
      <c r="D1669" s="65" t="inlineStr">
        <is>
          <t>16#200A/2D</t>
        </is>
      </c>
      <c r="E1669" s="65" t="inlineStr">
        <is>
          <t>16#75/01/2D = 117/01/45</t>
        </is>
      </c>
      <c r="F1669" s="66" t="n"/>
      <c r="G1669" s="65" t="inlineStr">
        <is>
          <t>Configuration and settings</t>
        </is>
      </c>
      <c r="H1669" s="65" t="inlineStr">
        <is>
          <t>R/W</t>
        </is>
      </c>
      <c r="I1669" s="65" t="inlineStr">
        <is>
          <t>UINT (Unsigned16)</t>
        </is>
      </c>
      <c r="J1669" s="65" t="inlineStr">
        <is>
          <t>1 ms</t>
        </is>
      </c>
      <c r="K1669" s="65" t="inlineStr">
        <is>
          <t>2 ms</t>
        </is>
      </c>
      <c r="L1669" s="65" t="inlineStr">
        <is>
          <t>0 ms ... 200 ms</t>
        </is>
      </c>
      <c r="M1669" s="65" t="inlineStr">
        <is>
          <t>[DI54 delay] (D54D)</t>
        </is>
      </c>
      <c r="N1669" s="69" t="inlineStr">
        <is>
          <t>[DI54 configuration] (DI54)</t>
        </is>
      </c>
    </row>
    <row customFormat="1" r="1670" s="60">
      <c r="A1670" s="64" t="inlineStr">
        <is>
          <t>QF13</t>
        </is>
      </c>
      <c r="B1670" s="65" t="inlineStr">
        <is>
          <t>QF11 Switch ON delay</t>
        </is>
      </c>
      <c r="C1670" s="65" t="inlineStr">
        <is>
          <t>16#9F02 = 40706</t>
        </is>
      </c>
      <c r="D1670" s="66" t="n"/>
      <c r="E1670" s="66" t="n"/>
      <c r="F1670" s="66" t="n"/>
      <c r="G1670" s="65" t="inlineStr">
        <is>
          <t>External Controller Function Configuration</t>
        </is>
      </c>
      <c r="H1670" s="65" t="inlineStr">
        <is>
          <t>R/WS</t>
        </is>
      </c>
      <c r="I1670" s="65" t="inlineStr">
        <is>
          <t>UINT (Unsigned16)</t>
        </is>
      </c>
      <c r="J1670" s="65" t="inlineStr">
        <is>
          <t>0.1 s</t>
        </is>
      </c>
      <c r="K1670" s="65" t="inlineStr">
        <is>
          <t>0.5 s</t>
        </is>
      </c>
      <c r="L1670" s="65" t="inlineStr">
        <is>
          <t>0.1 s ... 60.0 s</t>
        </is>
      </c>
      <c r="M1670" s="66" t="n"/>
      <c r="N1670" s="68" t="n"/>
    </row>
    <row customFormat="1" r="1671" s="60">
      <c r="A1671" s="64" t="inlineStr">
        <is>
          <t>FTM4</t>
        </is>
      </c>
      <c r="B1671" s="65" t="inlineStr">
        <is>
          <t>Fan Thermal Sensor 4</t>
        </is>
      </c>
      <c r="C1671" s="65" t="inlineStr">
        <is>
          <t>16#9F56 = 40790</t>
        </is>
      </c>
      <c r="D1671" s="66" t="n"/>
      <c r="E1671" s="66" t="n"/>
      <c r="F1671" s="66" t="n"/>
      <c r="G1671" s="65" t="inlineStr">
        <is>
          <t>External controller thermal transformer monitoring</t>
        </is>
      </c>
      <c r="H1671" s="65" t="inlineStr">
        <is>
          <t>R/W</t>
        </is>
      </c>
      <c r="I1671" s="65" t="inlineStr">
        <is>
          <t>INT (Signed16)</t>
        </is>
      </c>
      <c r="J1671" s="65" t="inlineStr">
        <is>
          <t>1 °C</t>
        </is>
      </c>
      <c r="K1671" s="66" t="n"/>
      <c r="L1671" s="65" t="inlineStr">
        <is>
          <t>-32003 °C ... 32000 °C</t>
        </is>
      </c>
      <c r="M1671" s="66" t="n"/>
      <c r="N1671" s="68" t="n"/>
    </row>
    <row customFormat="1" r="1672" s="60">
      <c r="A1672" s="64" t="inlineStr">
        <is>
          <t>DLR</t>
        </is>
      </c>
      <c r="B1672" s="65" t="inlineStr">
        <is>
          <t>Download rights</t>
        </is>
      </c>
      <c r="C1672" s="65" t="inlineStr">
        <is>
          <t>16#1F6A = 8042</t>
        </is>
      </c>
      <c r="D1672" s="65" t="inlineStr">
        <is>
          <t>16#2032/2B</t>
        </is>
      </c>
      <c r="E1672" s="65" t="inlineStr">
        <is>
          <t>16#89/01/2B = 137/01/43</t>
        </is>
      </c>
      <c r="F1672" s="67" t="inlineStr">
        <is>
          <t>DLR</t>
        </is>
      </c>
      <c r="G1672" s="65" t="inlineStr">
        <is>
          <t>Configuration and settings</t>
        </is>
      </c>
      <c r="H1672" s="65" t="inlineStr">
        <is>
          <t>R/W</t>
        </is>
      </c>
      <c r="I1672" s="65" t="inlineStr">
        <is>
          <t>WORD (Enumeration)</t>
        </is>
      </c>
      <c r="J1672" s="65" t="inlineStr">
        <is>
          <t>-</t>
        </is>
      </c>
      <c r="K1672" s="65" t="inlineStr">
        <is>
          <t>[Drive unlocked] DLR1</t>
        </is>
      </c>
      <c r="L1672" s="66" t="n"/>
      <c r="M1672" s="65" t="inlineStr">
        <is>
          <t>[Download rights] (DLR)</t>
        </is>
      </c>
      <c r="N1672" s="69" t="inlineStr">
        <is>
          <t>[Password] (COD)</t>
        </is>
      </c>
    </row>
    <row customFormat="1" r="1673" s="60">
      <c r="A1673" s="64" t="inlineStr">
        <is>
          <t>ETXO</t>
        </is>
      </c>
      <c r="B1673" s="65" t="inlineStr">
        <is>
          <t>Ethernet option Tx frames</t>
        </is>
      </c>
      <c r="C1673" s="65" t="inlineStr">
        <is>
          <t>16#FBD4 = 64468</t>
        </is>
      </c>
      <c r="D1673" s="66" t="n"/>
      <c r="E1673" s="66" t="n"/>
      <c r="F1673" s="66" t="n"/>
      <c r="G1673" s="65" t="inlineStr">
        <is>
          <t>Configuration and settings</t>
        </is>
      </c>
      <c r="H1673" s="65" t="inlineStr">
        <is>
          <t>R/W</t>
        </is>
      </c>
      <c r="I1673" s="65" t="inlineStr">
        <is>
          <t>UINT (Unsigned32)</t>
        </is>
      </c>
      <c r="J1673" s="65" t="inlineStr">
        <is>
          <t xml:space="preserve">1 </t>
        </is>
      </c>
      <c r="K1673" s="66" t="n"/>
      <c r="L1673" s="65" t="inlineStr">
        <is>
          <t xml:space="preserve">0  ... 4294967295 </t>
        </is>
      </c>
      <c r="M1673" s="65" t="inlineStr">
        <is>
          <t>[ETH opt Tx frames] (ETXO)</t>
        </is>
      </c>
      <c r="N1673" s="69" t="inlineStr">
        <is>
          <t>[Ethernet Module Diag] (MTE)</t>
        </is>
      </c>
    </row>
    <row customFormat="1" r="1674" s="60">
      <c r="A1674" s="64" t="inlineStr">
        <is>
          <t>M1CT</t>
        </is>
      </c>
      <c r="B1674" s="65" t="inlineStr">
        <is>
          <t>Mdb frame number</t>
        </is>
      </c>
      <c r="C1674" s="65" t="inlineStr">
        <is>
          <t>16#177B = 6011</t>
        </is>
      </c>
      <c r="D1674" s="65" t="inlineStr">
        <is>
          <t>16#201E/C</t>
        </is>
      </c>
      <c r="E1674" s="65" t="inlineStr">
        <is>
          <t>16#7F/01/0C = 127/01/12</t>
        </is>
      </c>
      <c r="F1674" s="66" t="n"/>
      <c r="G1674" s="65" t="inlineStr">
        <is>
          <t>Status parameters</t>
        </is>
      </c>
      <c r="H1674" s="65" t="inlineStr">
        <is>
          <t>R</t>
        </is>
      </c>
      <c r="I1674" s="65" t="inlineStr">
        <is>
          <t>UINT (Unsigned16)</t>
        </is>
      </c>
      <c r="J1674" s="65" t="inlineStr">
        <is>
          <t xml:space="preserve">1 </t>
        </is>
      </c>
      <c r="K1674" s="66" t="n"/>
      <c r="L1674" s="65" t="inlineStr">
        <is>
          <t xml:space="preserve">0  ... 65535 </t>
        </is>
      </c>
      <c r="M1674" s="65" t="inlineStr">
        <is>
          <t>[Mdb Frame Nb] (M1CT)</t>
        </is>
      </c>
      <c r="N1674" s="69" t="inlineStr">
        <is>
          <t>[Modbus network diag] (MND)</t>
        </is>
      </c>
    </row>
    <row customFormat="1" r="1675" s="60">
      <c r="A1675" s="64" t="inlineStr">
        <is>
          <t>QF0S</t>
        </is>
      </c>
      <c r="B1675" s="65" t="inlineStr">
        <is>
          <t>QF1 Command State</t>
        </is>
      </c>
      <c r="C1675" s="65" t="inlineStr">
        <is>
          <t>16#9F15 = 40725</t>
        </is>
      </c>
      <c r="D1675" s="66" t="n"/>
      <c r="E1675" s="66" t="n"/>
      <c r="F1675" s="67" t="inlineStr">
        <is>
          <t>QF0S</t>
        </is>
      </c>
      <c r="G1675" s="65" t="inlineStr">
        <is>
          <t>External Controller Function Configuration</t>
        </is>
      </c>
      <c r="H1675" s="65" t="inlineStr">
        <is>
          <t>R/W</t>
        </is>
      </c>
      <c r="I1675" s="65" t="inlineStr">
        <is>
          <t>WORD (Enumeration)</t>
        </is>
      </c>
      <c r="J1675" s="65" t="inlineStr">
        <is>
          <t>-</t>
        </is>
      </c>
      <c r="K1675" s="66" t="n"/>
      <c r="L1675" s="66" t="n"/>
      <c r="M1675" s="65" t="inlineStr">
        <is>
          <t>[QF1 Command State] (QF0S)</t>
        </is>
      </c>
      <c r="N1675" s="69" t="inlineStr">
        <is>
          <t>[V0_SubmenuMainsCircuitbreaker] (CCMV)</t>
        </is>
      </c>
    </row>
    <row customFormat="1" r="1676" s="60">
      <c r="A1676" s="64" t="inlineStr">
        <is>
          <t>ERXE</t>
        </is>
      </c>
      <c r="B1676" s="65" t="inlineStr">
        <is>
          <t>Ethernet embedded Rx frames</t>
        </is>
      </c>
      <c r="C1676" s="65" t="inlineStr">
        <is>
          <t>16#FBA0 = 64416</t>
        </is>
      </c>
      <c r="D1676" s="66" t="n"/>
      <c r="E1676" s="66" t="n"/>
      <c r="F1676" s="66" t="n"/>
      <c r="G1676" s="65" t="inlineStr">
        <is>
          <t>Configuration and settings</t>
        </is>
      </c>
      <c r="H1676" s="65" t="inlineStr">
        <is>
          <t>R/W</t>
        </is>
      </c>
      <c r="I1676" s="65" t="inlineStr">
        <is>
          <t>UINT (Unsigned32)</t>
        </is>
      </c>
      <c r="J1676" s="65" t="inlineStr">
        <is>
          <t xml:space="preserve">1 </t>
        </is>
      </c>
      <c r="K1676" s="66" t="n"/>
      <c r="L1676" s="65" t="inlineStr">
        <is>
          <t xml:space="preserve">0  ... 4294967295 </t>
        </is>
      </c>
      <c r="M1676" s="65" t="inlineStr">
        <is>
          <t>[ETH emb Rx frames] (ERXE)</t>
        </is>
      </c>
      <c r="N1676" s="69" t="inlineStr">
        <is>
          <t>[Ethernet Emb Diag] (MPE)</t>
        </is>
      </c>
    </row>
    <row customFormat="1" r="1677" s="60">
      <c r="A1677" s="64" t="inlineStr">
        <is>
          <t>QF03</t>
        </is>
      </c>
      <c r="B1677" s="65" t="inlineStr">
        <is>
          <t>QF1 Switch ON delay</t>
        </is>
      </c>
      <c r="C1677" s="65" t="inlineStr">
        <is>
          <t>16#9F01 = 40705</t>
        </is>
      </c>
      <c r="D1677" s="66" t="n"/>
      <c r="E1677" s="66" t="n"/>
      <c r="F1677" s="66" t="n"/>
      <c r="G1677" s="65" t="inlineStr">
        <is>
          <t>External Controller Function Configuration</t>
        </is>
      </c>
      <c r="H1677" s="65" t="inlineStr">
        <is>
          <t>R/WS</t>
        </is>
      </c>
      <c r="I1677" s="65" t="inlineStr">
        <is>
          <t>UINT (Unsigned16)</t>
        </is>
      </c>
      <c r="J1677" s="65" t="inlineStr">
        <is>
          <t>0.1 s</t>
        </is>
      </c>
      <c r="K1677" s="65" t="inlineStr">
        <is>
          <t>0.5 s</t>
        </is>
      </c>
      <c r="L1677" s="65" t="inlineStr">
        <is>
          <t>0.1 s ... 60.0 s</t>
        </is>
      </c>
      <c r="M1677" s="66" t="n"/>
      <c r="N1677" s="68" t="n"/>
    </row>
    <row customFormat="1" r="1678" s="60">
      <c r="A1678" s="64" t="inlineStr">
        <is>
          <t>QF02</t>
        </is>
      </c>
      <c r="B1678" s="65" t="inlineStr">
        <is>
          <t>QF1 Open pulse time</t>
        </is>
      </c>
      <c r="C1678" s="65" t="inlineStr">
        <is>
          <t>16#9EFC = 40700</t>
        </is>
      </c>
      <c r="D1678" s="66" t="n"/>
      <c r="E1678" s="66" t="n"/>
      <c r="F1678" s="66" t="n"/>
      <c r="G1678" s="65" t="inlineStr">
        <is>
          <t>External Controller Function Configuration</t>
        </is>
      </c>
      <c r="H1678" s="65" t="inlineStr">
        <is>
          <t>R/WS</t>
        </is>
      </c>
      <c r="I1678" s="65" t="inlineStr">
        <is>
          <t>UINT (Unsigned16)</t>
        </is>
      </c>
      <c r="J1678" s="65" t="inlineStr">
        <is>
          <t>0.1 s</t>
        </is>
      </c>
      <c r="K1678" s="65" t="inlineStr">
        <is>
          <t>0.5 s</t>
        </is>
      </c>
      <c r="L1678" s="65" t="inlineStr">
        <is>
          <t>0.0 s ... 60.0 s</t>
        </is>
      </c>
      <c r="M1678" s="66" t="n"/>
      <c r="N1678" s="68" t="n"/>
    </row>
    <row customFormat="1" r="1679" s="60">
      <c r="A1679" s="64" t="inlineStr">
        <is>
          <t>QF05</t>
        </is>
      </c>
      <c r="B1679" s="65" t="inlineStr">
        <is>
          <t>QF1 Closing Filter time</t>
        </is>
      </c>
      <c r="C1679" s="65" t="inlineStr">
        <is>
          <t>16#9F0B = 40715</t>
        </is>
      </c>
      <c r="D1679" s="66" t="n"/>
      <c r="E1679" s="66" t="n"/>
      <c r="F1679" s="66" t="n"/>
      <c r="G1679" s="65" t="inlineStr">
        <is>
          <t>External Controller Function Configuration</t>
        </is>
      </c>
      <c r="H1679" s="65" t="inlineStr">
        <is>
          <t>R/WS</t>
        </is>
      </c>
      <c r="I1679" s="65" t="inlineStr">
        <is>
          <t>UINT (Unsigned16)</t>
        </is>
      </c>
      <c r="J1679" s="65" t="inlineStr">
        <is>
          <t>0.1 s</t>
        </is>
      </c>
      <c r="K1679" s="65" t="inlineStr">
        <is>
          <t>0.5 s</t>
        </is>
      </c>
      <c r="L1679" s="65" t="inlineStr">
        <is>
          <t>0.0 s ... 60.0 s</t>
        </is>
      </c>
      <c r="M1679" s="66" t="n"/>
      <c r="N1679" s="68" t="n"/>
    </row>
    <row customFormat="1" r="1680" s="60">
      <c r="A1680" s="64" t="inlineStr">
        <is>
          <t>QF04</t>
        </is>
      </c>
      <c r="B1680" s="65" t="inlineStr">
        <is>
          <t>QF1 Switch OFF delay</t>
        </is>
      </c>
      <c r="C1680" s="65" t="inlineStr">
        <is>
          <t>16#9F06 = 40710</t>
        </is>
      </c>
      <c r="D1680" s="66" t="n"/>
      <c r="E1680" s="66" t="n"/>
      <c r="F1680" s="66" t="n"/>
      <c r="G1680" s="65" t="inlineStr">
        <is>
          <t>External Controller Function Configuration</t>
        </is>
      </c>
      <c r="H1680" s="65" t="inlineStr">
        <is>
          <t>R/WS</t>
        </is>
      </c>
      <c r="I1680" s="65" t="inlineStr">
        <is>
          <t>UINT (Unsigned16)</t>
        </is>
      </c>
      <c r="J1680" s="65" t="inlineStr">
        <is>
          <t>0.1 s</t>
        </is>
      </c>
      <c r="K1680" s="65" t="inlineStr">
        <is>
          <t>0.5 s</t>
        </is>
      </c>
      <c r="L1680" s="65" t="inlineStr">
        <is>
          <t>0.1 s ... 60.0 s</t>
        </is>
      </c>
      <c r="M1680" s="66" t="n"/>
      <c r="N1680" s="68" t="n"/>
    </row>
    <row customFormat="1" r="1681" s="60">
      <c r="A1681" s="64" t="inlineStr">
        <is>
          <t>QF06</t>
        </is>
      </c>
      <c r="B1681" s="65" t="inlineStr">
        <is>
          <t>QF1 Opening Filter time</t>
        </is>
      </c>
      <c r="C1681" s="65" t="inlineStr">
        <is>
          <t>16#9F10 = 40720</t>
        </is>
      </c>
      <c r="D1681" s="66" t="n"/>
      <c r="E1681" s="66" t="n"/>
      <c r="F1681" s="66" t="n"/>
      <c r="G1681" s="65" t="inlineStr">
        <is>
          <t>External Controller Function Configuration</t>
        </is>
      </c>
      <c r="H1681" s="65" t="inlineStr">
        <is>
          <t>R/WS</t>
        </is>
      </c>
      <c r="I1681" s="65" t="inlineStr">
        <is>
          <t>UINT (Unsigned16)</t>
        </is>
      </c>
      <c r="J1681" s="65" t="inlineStr">
        <is>
          <t>0.1 s</t>
        </is>
      </c>
      <c r="K1681" s="65" t="inlineStr">
        <is>
          <t>0.5 s</t>
        </is>
      </c>
      <c r="L1681" s="65" t="inlineStr">
        <is>
          <t>0.0 s ... 60.0 s</t>
        </is>
      </c>
      <c r="M1681" s="66" t="n"/>
      <c r="N1681" s="68" t="n"/>
    </row>
    <row customFormat="1" r="1682" s="60">
      <c r="A1682" s="64" t="inlineStr">
        <is>
          <t>STMM</t>
        </is>
      </c>
      <c r="B1682" s="65" t="inlineStr">
        <is>
          <t>Synchro to mains monitoring</t>
        </is>
      </c>
      <c r="C1682" s="65" t="inlineStr">
        <is>
          <t>16#41FB = 16891</t>
        </is>
      </c>
      <c r="D1682" s="65" t="inlineStr">
        <is>
          <t>16#208A/5C</t>
        </is>
      </c>
      <c r="E1682" s="65" t="inlineStr">
        <is>
          <t>16#B5/01/5C = 181/01/92</t>
        </is>
      </c>
      <c r="F1682" s="67" t="inlineStr">
        <is>
          <t>STM</t>
        </is>
      </c>
      <c r="G1682" s="65" t="inlineStr">
        <is>
          <t>Synchronization to mains monitoring</t>
        </is>
      </c>
      <c r="H1682" s="65" t="inlineStr">
        <is>
          <t>R</t>
        </is>
      </c>
      <c r="I1682" s="65" t="inlineStr">
        <is>
          <t>WORD (Enumeration)</t>
        </is>
      </c>
      <c r="J1682" s="65" t="inlineStr">
        <is>
          <t>-</t>
        </is>
      </c>
      <c r="K1682" s="66" t="n"/>
      <c r="L1682" s="66" t="n"/>
      <c r="M1682" s="66" t="n"/>
      <c r="N1682" s="68" t="n"/>
    </row>
    <row customFormat="1" r="1683" s="60">
      <c r="A1683" s="64" t="inlineStr">
        <is>
          <t>TP14</t>
        </is>
      </c>
      <c r="B1683" s="65" t="inlineStr">
        <is>
          <t>Transmit PDO1-4</t>
        </is>
      </c>
      <c r="C1683" s="65" t="inlineStr">
        <is>
          <t>16#32FE = 13054</t>
        </is>
      </c>
      <c r="D1683" s="65" t="inlineStr">
        <is>
          <t>16#2064/37</t>
        </is>
      </c>
      <c r="E1683" s="65" t="inlineStr">
        <is>
          <t>16#A2/01/37 = 162/01/55</t>
        </is>
      </c>
      <c r="F1683" s="66" t="n"/>
      <c r="G1683" s="65" t="inlineStr">
        <is>
          <t>Status parameters</t>
        </is>
      </c>
      <c r="H1683" s="65" t="inlineStr">
        <is>
          <t>R</t>
        </is>
      </c>
      <c r="I1683" s="65" t="inlineStr">
        <is>
          <t>UINT (Unsigned16)</t>
        </is>
      </c>
      <c r="J1683" s="65" t="inlineStr">
        <is>
          <t xml:space="preserve">1 </t>
        </is>
      </c>
      <c r="K1683" s="66" t="n"/>
      <c r="L1683" s="65" t="inlineStr">
        <is>
          <t xml:space="preserve">0  ... 65535 </t>
        </is>
      </c>
      <c r="M1683" s="65" t="inlineStr">
        <is>
          <t>[Transmit PDO1-4] (TP14)</t>
        </is>
      </c>
      <c r="N1683" s="69" t="inlineStr">
        <is>
          <t>[PDO1 image] (P01)</t>
        </is>
      </c>
    </row>
    <row customFormat="1" r="1684" s="60">
      <c r="A1684" s="64" t="inlineStr">
        <is>
          <t>PSRT</t>
        </is>
      </c>
      <c r="B1684" s="65" t="inlineStr">
        <is>
          <t>Drive Systems pre-settings unlock</t>
        </is>
      </c>
      <c r="C1684" s="65" t="inlineStr">
        <is>
          <t>16#1F7E = 8062</t>
        </is>
      </c>
      <c r="D1684" s="65" t="inlineStr">
        <is>
          <t>16#2032/3F</t>
        </is>
      </c>
      <c r="E1684" s="65" t="inlineStr">
        <is>
          <t>16#89/01/3F = 137/01/63</t>
        </is>
      </c>
      <c r="F1684" s="66" t="n"/>
      <c r="G1684" s="65" t="inlineStr">
        <is>
          <t>Configuration and settings</t>
        </is>
      </c>
      <c r="H1684" s="65" t="inlineStr">
        <is>
          <t>R/WS</t>
        </is>
      </c>
      <c r="I1684" s="65" t="inlineStr">
        <is>
          <t>UINT (Unsigned16)</t>
        </is>
      </c>
      <c r="J1684" s="65" t="inlineStr">
        <is>
          <t xml:space="preserve">1 </t>
        </is>
      </c>
      <c r="K1684" s="65" t="inlineStr">
        <is>
          <t xml:space="preserve">0 </t>
        </is>
      </c>
      <c r="L1684" s="65" t="inlineStr">
        <is>
          <t xml:space="preserve">0  ... 65535 </t>
        </is>
      </c>
      <c r="M1684" s="66" t="n"/>
      <c r="N1684" s="68" t="n"/>
    </row>
    <row customFormat="1" r="1685" s="60">
      <c r="A1685" s="64" t="inlineStr">
        <is>
          <t>CFRA</t>
        </is>
      </c>
      <c r="B1685" s="65" t="inlineStr">
        <is>
          <t>Response to cabinet circuit A error</t>
        </is>
      </c>
      <c r="C1685" s="65" t="inlineStr">
        <is>
          <t>16#417C = 16764</t>
        </is>
      </c>
      <c r="D1685" s="65" t="inlineStr">
        <is>
          <t>16#2089/41</t>
        </is>
      </c>
      <c r="E1685" s="65" t="inlineStr">
        <is>
          <t>16#B4/01/A5 = 180/01/165</t>
        </is>
      </c>
      <c r="F1685" s="67" t="inlineStr">
        <is>
          <t>ECFG</t>
        </is>
      </c>
      <c r="G1685" s="65" t="inlineStr">
        <is>
          <t>Configuration and settings</t>
        </is>
      </c>
      <c r="H1685" s="65" t="inlineStr">
        <is>
          <t>R/WS</t>
        </is>
      </c>
      <c r="I1685" s="65" t="inlineStr">
        <is>
          <t>WORD (Enumeration)</t>
        </is>
      </c>
      <c r="J1685" s="65" t="inlineStr">
        <is>
          <t>-</t>
        </is>
      </c>
      <c r="K1685" s="65" t="inlineStr">
        <is>
          <t>[Freewheel stop] YES</t>
        </is>
      </c>
      <c r="L1685" s="66" t="n"/>
      <c r="M1685" s="65" t="inlineStr">
        <is>
          <t>[CabinetCircuit A ErrorResp] (CFRA)</t>
        </is>
      </c>
      <c r="N1685" s="69" t="inlineStr">
        <is>
          <t>[Cabinet circuit A] (CCMA)</t>
        </is>
      </c>
    </row>
    <row customFormat="1" r="1686" s="60">
      <c r="A1686" s="64" t="inlineStr">
        <is>
          <t>CFRB</t>
        </is>
      </c>
      <c r="B1686" s="65" t="inlineStr">
        <is>
          <t>Response to cabinet circuit B error</t>
        </is>
      </c>
      <c r="C1686" s="65" t="inlineStr">
        <is>
          <t>16#417D = 16765</t>
        </is>
      </c>
      <c r="D1686" s="65" t="inlineStr">
        <is>
          <t>16#2089/42</t>
        </is>
      </c>
      <c r="E1686" s="65" t="inlineStr">
        <is>
          <t>16#B4/01/A6 = 180/01/166</t>
        </is>
      </c>
      <c r="F1686" s="67" t="inlineStr">
        <is>
          <t>ECFG</t>
        </is>
      </c>
      <c r="G1686" s="65" t="inlineStr">
        <is>
          <t>Configuration and settings</t>
        </is>
      </c>
      <c r="H1686" s="65" t="inlineStr">
        <is>
          <t>R/WS</t>
        </is>
      </c>
      <c r="I1686" s="65" t="inlineStr">
        <is>
          <t>WORD (Enumeration)</t>
        </is>
      </c>
      <c r="J1686" s="65" t="inlineStr">
        <is>
          <t>-</t>
        </is>
      </c>
      <c r="K1686" s="65" t="inlineStr">
        <is>
          <t>[Freewheel stop] YES</t>
        </is>
      </c>
      <c r="L1686" s="66" t="n"/>
      <c r="M1686" s="65" t="inlineStr">
        <is>
          <t>[CabinetCircuit B ErrorResp] (CFRB)</t>
        </is>
      </c>
      <c r="N1686" s="69" t="inlineStr">
        <is>
          <t>[Cabinet circuit B ] (CCMB)</t>
        </is>
      </c>
    </row>
    <row customFormat="1" r="1687" s="60">
      <c r="A1687" s="64" t="inlineStr">
        <is>
          <t>TTM</t>
        </is>
      </c>
      <c r="B1687" s="65" t="inlineStr">
        <is>
          <t xml:space="preserve">Maximum transformer thermal state </t>
        </is>
      </c>
      <c r="C1687" s="65" t="inlineStr">
        <is>
          <t>16#9EEC = 40684</t>
        </is>
      </c>
      <c r="D1687" s="66" t="n"/>
      <c r="E1687" s="66" t="n"/>
      <c r="F1687" s="66" t="n"/>
      <c r="G1687" s="65" t="inlineStr">
        <is>
          <t>External controller thermal transformer monitoring</t>
        </is>
      </c>
      <c r="H1687" s="65" t="inlineStr">
        <is>
          <t>R</t>
        </is>
      </c>
      <c r="I1687" s="65" t="inlineStr">
        <is>
          <t>INT (Signed16)</t>
        </is>
      </c>
      <c r="J1687" s="65" t="inlineStr">
        <is>
          <t>1 °C</t>
        </is>
      </c>
      <c r="K1687" s="66" t="n"/>
      <c r="L1687" s="65" t="inlineStr">
        <is>
          <t>-32003 °C ... 32000 °C</t>
        </is>
      </c>
      <c r="M1687" s="66" t="n"/>
      <c r="N1687" s="68" t="n"/>
    </row>
    <row customFormat="1" r="1688" s="60">
      <c r="A1688" s="64" t="inlineStr">
        <is>
          <t>TILR</t>
        </is>
      </c>
      <c r="B1688" s="65" t="inlineStr">
        <is>
          <t xml:space="preserve">Level of Lf injection for autotuning </t>
        </is>
      </c>
      <c r="C1688" s="65" t="inlineStr">
        <is>
          <t>16#259C = 9628</t>
        </is>
      </c>
      <c r="D1688" s="65" t="inlineStr">
        <is>
          <t>16#2042/1D</t>
        </is>
      </c>
      <c r="E1688" s="65" t="inlineStr">
        <is>
          <t>16#91/01/1D = 145/01/29</t>
        </is>
      </c>
      <c r="F1688" s="66" t="n"/>
      <c r="G1688" s="65" t="inlineStr">
        <is>
          <t>Configuration and settings</t>
        </is>
      </c>
      <c r="H1688" s="65" t="inlineStr">
        <is>
          <t>R/WS</t>
        </is>
      </c>
      <c r="I1688" s="65" t="inlineStr">
        <is>
          <t>UINT (Unsigned16)</t>
        </is>
      </c>
      <c r="J1688" s="65" t="inlineStr">
        <is>
          <t>1 %</t>
        </is>
      </c>
      <c r="K1688" s="65" t="inlineStr">
        <is>
          <t>0 %</t>
        </is>
      </c>
      <c r="L1688" s="65" t="inlineStr">
        <is>
          <t>0 % ... 400 %</t>
        </is>
      </c>
      <c r="M1688" s="66" t="n"/>
      <c r="N1688" s="68" t="n"/>
    </row>
    <row customFormat="1" r="1689" s="60">
      <c r="A1689" s="64" t="inlineStr">
        <is>
          <t>PVIS</t>
        </is>
      </c>
      <c r="B1689" s="65" t="inlineStr">
        <is>
          <t>PARAMETERS</t>
        </is>
      </c>
      <c r="C1689" s="65" t="inlineStr">
        <is>
          <t>16#FA23 = 64035</t>
        </is>
      </c>
      <c r="D1689" s="66" t="n"/>
      <c r="E1689" s="66" t="n"/>
      <c r="F1689" s="67" t="inlineStr">
        <is>
          <t>PVIS</t>
        </is>
      </c>
      <c r="G1689" s="65" t="inlineStr">
        <is>
          <t>Configuration and settings</t>
        </is>
      </c>
      <c r="H1689" s="65" t="inlineStr">
        <is>
          <t>R/W</t>
        </is>
      </c>
      <c r="I1689" s="65" t="inlineStr">
        <is>
          <t>WORD (Enumeration)</t>
        </is>
      </c>
      <c r="J1689" s="65" t="inlineStr">
        <is>
          <t>-</t>
        </is>
      </c>
      <c r="K1689" s="65" t="inlineStr">
        <is>
          <t>[Active parameters] ACT</t>
        </is>
      </c>
      <c r="L1689" s="66" t="n"/>
      <c r="M1689" s="65" t="inlineStr">
        <is>
          <t>[PARAMETERS] (PVIS)</t>
        </is>
      </c>
      <c r="N1689" s="69" t="inlineStr">
        <is>
          <t>[Visibility] (VIS)</t>
        </is>
      </c>
    </row>
    <row customFormat="1" r="1690" s="60">
      <c r="A1690" s="64" t="inlineStr">
        <is>
          <t>IFMA</t>
        </is>
      </c>
      <c r="B1690" s="65" t="inlineStr">
        <is>
          <t>Monitoring circuit A error monitoring type</t>
        </is>
      </c>
      <c r="C1690" s="65" t="inlineStr">
        <is>
          <t>16#4150 = 16720</t>
        </is>
      </c>
      <c r="D1690" s="65" t="inlineStr">
        <is>
          <t>16#2089/15</t>
        </is>
      </c>
      <c r="E1690" s="65" t="inlineStr">
        <is>
          <t>16#B4/01/79 = 180/01/121</t>
        </is>
      </c>
      <c r="F1690" s="67" t="inlineStr">
        <is>
          <t>IFM</t>
        </is>
      </c>
      <c r="G1690" s="65" t="inlineStr">
        <is>
          <t>Configuration and settings</t>
        </is>
      </c>
      <c r="H1690" s="65" t="inlineStr">
        <is>
          <t>R/WS</t>
        </is>
      </c>
      <c r="I1690" s="65" t="inlineStr">
        <is>
          <t>WORD (Enumeration)</t>
        </is>
      </c>
      <c r="J1690" s="65" t="inlineStr">
        <is>
          <t>-</t>
        </is>
      </c>
      <c r="K1690" s="65" t="inlineStr">
        <is>
          <t>[Always active] ALL</t>
        </is>
      </c>
      <c r="L1690" s="66" t="n"/>
      <c r="M1690" s="65" t="inlineStr">
        <is>
          <t>[MonitorCircuit A Monitor] (IFMA)</t>
        </is>
      </c>
      <c r="N1690" s="69" t="inlineStr">
        <is>
          <t>[Monitoring circuit A] (CMCA)</t>
        </is>
      </c>
    </row>
    <row customFormat="1" r="1691" s="60">
      <c r="A1691" s="64" t="inlineStr">
        <is>
          <t>BYS1</t>
        </is>
      </c>
      <c r="B1691" s="65" t="inlineStr">
        <is>
          <t>Bypass Circuit Breaker status</t>
        </is>
      </c>
      <c r="C1691" s="65" t="inlineStr">
        <is>
          <t>16#9F2D = 40749</t>
        </is>
      </c>
      <c r="D1691" s="66" t="n"/>
      <c r="E1691" s="66" t="n"/>
      <c r="F1691" s="67" t="inlineStr">
        <is>
          <t>BYS1</t>
        </is>
      </c>
      <c r="G1691" s="65" t="inlineStr">
        <is>
          <t>External Controller Function Configuration</t>
        </is>
      </c>
      <c r="H1691" s="65" t="inlineStr">
        <is>
          <t>R/W</t>
        </is>
      </c>
      <c r="I1691" s="65" t="inlineStr">
        <is>
          <t>WORD (Enumeration)</t>
        </is>
      </c>
      <c r="J1691" s="65" t="inlineStr">
        <is>
          <t>-</t>
        </is>
      </c>
      <c r="K1691" s="66" t="n"/>
      <c r="L1691" s="66" t="n"/>
      <c r="M1691" s="66" t="n"/>
      <c r="N1691" s="68" t="n"/>
    </row>
    <row customFormat="1" r="1692" s="60">
      <c r="A1692" s="64" t="inlineStr">
        <is>
          <t>THM7</t>
        </is>
      </c>
      <c r="B1692" s="65" t="inlineStr">
        <is>
          <t>Thermal winding W2</t>
        </is>
      </c>
      <c r="C1692" s="65" t="inlineStr">
        <is>
          <t>16#9ED1 = 40657</t>
        </is>
      </c>
      <c r="D1692" s="66" t="n"/>
      <c r="E1692" s="66" t="n"/>
      <c r="F1692" s="66" t="n"/>
      <c r="G1692" s="65" t="inlineStr">
        <is>
          <t>External controller thermal motor monitoring</t>
        </is>
      </c>
      <c r="H1692" s="65" t="inlineStr">
        <is>
          <t>R/W</t>
        </is>
      </c>
      <c r="I1692" s="65" t="inlineStr">
        <is>
          <t>INT (Signed16)</t>
        </is>
      </c>
      <c r="J1692" s="65" t="inlineStr">
        <is>
          <t>1 °C</t>
        </is>
      </c>
      <c r="K1692" s="66" t="n"/>
      <c r="L1692" s="65" t="inlineStr">
        <is>
          <t>-32003 °C ... 32000 °C</t>
        </is>
      </c>
      <c r="M1692" s="66" t="n"/>
      <c r="N1692" s="68" t="n"/>
    </row>
    <row customFormat="1" r="1693" s="60">
      <c r="A1693" s="64" t="inlineStr">
        <is>
          <t>SMFT</t>
        </is>
      </c>
      <c r="B1693" s="65" t="inlineStr">
        <is>
          <t>Synchro to mains error timeout</t>
        </is>
      </c>
      <c r="C1693" s="65" t="inlineStr">
        <is>
          <t>16#41FA = 16890</t>
        </is>
      </c>
      <c r="D1693" s="65" t="inlineStr">
        <is>
          <t>16#208A/5B</t>
        </is>
      </c>
      <c r="E1693" s="65" t="inlineStr">
        <is>
          <t>16#B5/01/5B = 181/01/91</t>
        </is>
      </c>
      <c r="F1693" s="66" t="n"/>
      <c r="G1693" s="65" t="inlineStr">
        <is>
          <t>Synchronization to mains failure timeout</t>
        </is>
      </c>
      <c r="H1693" s="65" t="inlineStr">
        <is>
          <t>R/WS</t>
        </is>
      </c>
      <c r="I1693" s="65" t="inlineStr">
        <is>
          <t>UINT (Unsigned16)</t>
        </is>
      </c>
      <c r="J1693" s="65" t="inlineStr">
        <is>
          <t>0.1 s</t>
        </is>
      </c>
      <c r="K1693" s="65" t="inlineStr">
        <is>
          <t>30.0 s</t>
        </is>
      </c>
      <c r="L1693" s="65" t="inlineStr">
        <is>
          <t>0.0 s ... 120.0 s</t>
        </is>
      </c>
      <c r="M1693" s="66" t="n"/>
      <c r="N1693" s="68" t="n"/>
    </row>
    <row customFormat="1" r="1694" s="60">
      <c r="A1694" s="64" t="inlineStr">
        <is>
          <t>ARDE</t>
        </is>
      </c>
      <c r="B1694" s="65" t="inlineStr">
        <is>
          <t>Ethernet rate data</t>
        </is>
      </c>
      <c r="C1694" s="65" t="inlineStr">
        <is>
          <t>16#FB9D = 64413</t>
        </is>
      </c>
      <c r="D1694" s="66" t="n"/>
      <c r="E1694" s="66" t="n"/>
      <c r="F1694" s="67" t="inlineStr">
        <is>
          <t>RDS</t>
        </is>
      </c>
      <c r="G1694" s="65" t="inlineStr">
        <is>
          <t>Configuration and settings</t>
        </is>
      </c>
      <c r="H1694" s="65" t="inlineStr">
        <is>
          <t>R</t>
        </is>
      </c>
      <c r="I1694" s="65" t="inlineStr">
        <is>
          <t>WORD (Enumeration)</t>
        </is>
      </c>
      <c r="J1694" s="65" t="inlineStr">
        <is>
          <t>-</t>
        </is>
      </c>
      <c r="K1694" s="66" t="n"/>
      <c r="L1694" s="66" t="n"/>
      <c r="M1694" s="65" t="inlineStr">
        <is>
          <t>[Ethernet Rate Data] (ARDE)</t>
        </is>
      </c>
      <c r="N1694" s="69" t="inlineStr">
        <is>
          <t>[Ethernet Emb Diag] (MPE)</t>
        </is>
      </c>
    </row>
    <row customFormat="1" r="1695" s="60">
      <c r="A1695" s="64" t="inlineStr">
        <is>
          <t>IFAD</t>
        </is>
      </c>
      <c r="B1695" s="65" t="inlineStr">
        <is>
          <t>Monitoring circuit D assignment</t>
        </is>
      </c>
      <c r="C1695" s="65" t="inlineStr">
        <is>
          <t>16#413F = 16703</t>
        </is>
      </c>
      <c r="D1695" s="65" t="inlineStr">
        <is>
          <t>16#2089/4</t>
        </is>
      </c>
      <c r="E1695" s="65" t="inlineStr">
        <is>
          <t>16#B4/01/68 = 180/01/104</t>
        </is>
      </c>
      <c r="F1695" s="67" t="inlineStr">
        <is>
          <t>PSLIN</t>
        </is>
      </c>
      <c r="G1695" s="65" t="inlineStr">
        <is>
          <t>Configuration and settings</t>
        </is>
      </c>
      <c r="H1695" s="65" t="inlineStr">
        <is>
          <t>R/WS</t>
        </is>
      </c>
      <c r="I1695" s="65" t="inlineStr">
        <is>
          <t>WORD (Enumeration)</t>
        </is>
      </c>
      <c r="J1695" s="65" t="inlineStr">
        <is>
          <t>-</t>
        </is>
      </c>
      <c r="K1695" s="65" t="inlineStr">
        <is>
          <t>[Not assigned] NO</t>
        </is>
      </c>
      <c r="L1695" s="66" t="n"/>
      <c r="M1695" s="65" t="inlineStr">
        <is>
          <t>[MonitorCircuit D Assign] (IFAD)</t>
        </is>
      </c>
      <c r="N1695" s="69" t="inlineStr">
        <is>
          <t>[Monitoring circuit D] (CMCD)</t>
        </is>
      </c>
    </row>
    <row customFormat="1" r="1696" s="60">
      <c r="A1696" s="64" t="inlineStr">
        <is>
          <t>FWST</t>
        </is>
      </c>
      <c r="B1696" s="65" t="inlineStr">
        <is>
          <t>Firmware Update Status</t>
        </is>
      </c>
      <c r="C1696" s="65" t="inlineStr">
        <is>
          <t>16#FFDB = 65499</t>
        </is>
      </c>
      <c r="D1696" s="66" t="n"/>
      <c r="E1696" s="66" t="n"/>
      <c r="F1696" s="67" t="inlineStr">
        <is>
          <t>FWST</t>
        </is>
      </c>
      <c r="G1696" s="65" t="inlineStr">
        <is>
          <t>Status parameters</t>
        </is>
      </c>
      <c r="H1696" s="65" t="inlineStr">
        <is>
          <t>R</t>
        </is>
      </c>
      <c r="I1696" s="65" t="inlineStr">
        <is>
          <t>WORD (Enumeration)</t>
        </is>
      </c>
      <c r="J1696" s="65" t="inlineStr">
        <is>
          <t>-</t>
        </is>
      </c>
      <c r="K1696" s="66" t="n"/>
      <c r="L1696" s="66" t="n"/>
      <c r="M1696" s="65" t="inlineStr">
        <is>
          <t>[Firmware Update Status] (FWST)</t>
        </is>
      </c>
      <c r="N1696" s="69" t="inlineStr">
        <is>
          <t>[Firmware update diag] (FWUD)</t>
        </is>
      </c>
    </row>
    <row customFormat="1" r="1697" s="60">
      <c r="A1697" s="64" t="inlineStr">
        <is>
          <t>D58D</t>
        </is>
      </c>
      <c r="B1697" s="65" t="inlineStr">
        <is>
          <t>DI58 delay</t>
        </is>
      </c>
      <c r="C1697" s="65" t="inlineStr">
        <is>
          <t>16#0FD0 = 4048</t>
        </is>
      </c>
      <c r="D1697" s="65" t="inlineStr">
        <is>
          <t>16#200A/31</t>
        </is>
      </c>
      <c r="E1697" s="65" t="inlineStr">
        <is>
          <t>16#75/01/31 = 117/01/49</t>
        </is>
      </c>
      <c r="F1697" s="66" t="n"/>
      <c r="G1697" s="65" t="inlineStr">
        <is>
          <t>Configuration and settings</t>
        </is>
      </c>
      <c r="H1697" s="65" t="inlineStr">
        <is>
          <t>R/W</t>
        </is>
      </c>
      <c r="I1697" s="65" t="inlineStr">
        <is>
          <t>UINT (Unsigned16)</t>
        </is>
      </c>
      <c r="J1697" s="65" t="inlineStr">
        <is>
          <t>1 ms</t>
        </is>
      </c>
      <c r="K1697" s="65" t="inlineStr">
        <is>
          <t>2 ms</t>
        </is>
      </c>
      <c r="L1697" s="65" t="inlineStr">
        <is>
          <t>0 ms ... 200 ms</t>
        </is>
      </c>
      <c r="M1697" s="65" t="inlineStr">
        <is>
          <t>[DI58 delay] (D58D)</t>
        </is>
      </c>
      <c r="N1697" s="69" t="inlineStr">
        <is>
          <t>[DI58 configuration] (DI58)</t>
        </is>
      </c>
    </row>
    <row customFormat="1" r="1698" s="60">
      <c r="A1698" s="64" t="inlineStr">
        <is>
          <t>TT1M</t>
        </is>
      </c>
      <c r="B1698" s="65" t="inlineStr">
        <is>
          <t>Transformer cabinet temperature 1</t>
        </is>
      </c>
      <c r="C1698" s="65" t="inlineStr">
        <is>
          <t>16#9EC1 = 40641</t>
        </is>
      </c>
      <c r="D1698" s="66" t="n"/>
      <c r="E1698" s="66" t="n"/>
      <c r="F1698" s="66" t="n"/>
      <c r="G1698" s="65" t="inlineStr">
        <is>
          <t>External controller thermal transformer monitoring</t>
        </is>
      </c>
      <c r="H1698" s="65" t="inlineStr">
        <is>
          <t>R/W</t>
        </is>
      </c>
      <c r="I1698" s="65" t="inlineStr">
        <is>
          <t>INT (Signed16)</t>
        </is>
      </c>
      <c r="J1698" s="65" t="inlineStr">
        <is>
          <t>1 °C</t>
        </is>
      </c>
      <c r="K1698" s="66" t="n"/>
      <c r="L1698" s="65" t="inlineStr">
        <is>
          <t>-32003 °C ... 32000 °C</t>
        </is>
      </c>
      <c r="M1698" s="65" t="inlineStr">
        <is>
          <t>[Transfo Cab Temp 1] (TT1M)</t>
        </is>
      </c>
      <c r="N1698" s="69" t="inlineStr">
        <is>
          <t>[Power Stage Data] (TTHP)</t>
        </is>
      </c>
    </row>
    <row customFormat="1" r="1699" s="60">
      <c r="A1699" s="64" t="inlineStr">
        <is>
          <t>RHOC</t>
        </is>
      </c>
      <c r="B1699" s="65" t="inlineStr">
        <is>
          <t>Liquid density used to characterize pump</t>
        </is>
      </c>
      <c r="C1699" s="65" t="inlineStr">
        <is>
          <t>16#3D9C = 15772</t>
        </is>
      </c>
      <c r="D1699" s="65" t="inlineStr">
        <is>
          <t>16#207F/49</t>
        </is>
      </c>
      <c r="E1699" s="65" t="inlineStr">
        <is>
          <t>16#AF/01/AD = 175/01/173</t>
        </is>
      </c>
      <c r="F1699" s="66" t="n"/>
      <c r="G1699" s="65" t="inlineStr">
        <is>
          <t>Configuration and settings</t>
        </is>
      </c>
      <c r="H1699" s="65" t="inlineStr">
        <is>
          <t>R/WS</t>
        </is>
      </c>
      <c r="I1699" s="65" t="inlineStr">
        <is>
          <t>UINT (Unsigned16)</t>
        </is>
      </c>
      <c r="J1699" s="65" t="inlineStr">
        <is>
          <t>1 kg/m³</t>
        </is>
      </c>
      <c r="K1699" s="65" t="inlineStr">
        <is>
          <t>1000 kg/m³</t>
        </is>
      </c>
      <c r="L1699" s="65" t="inlineStr">
        <is>
          <t>100 kg/m³ ... 10000 kg/m³</t>
        </is>
      </c>
      <c r="M1699" s="65" t="inlineStr">
        <is>
          <t>[Pump Liquid Density] (RHOC)</t>
        </is>
      </c>
      <c r="N1699" s="69" t="inlineStr">
        <is>
          <t>[Pump characteristics] (PCR)</t>
        </is>
      </c>
    </row>
    <row customFormat="1" r="1700" s="60">
      <c r="A1700" s="64" t="inlineStr">
        <is>
          <t>SMMT</t>
        </is>
      </c>
      <c r="B1700" s="65" t="inlineStr">
        <is>
          <t>Synchro to mains magnitude threshold</t>
        </is>
      </c>
      <c r="C1700" s="65" t="inlineStr">
        <is>
          <t>16#41F9 = 16889</t>
        </is>
      </c>
      <c r="D1700" s="65" t="inlineStr">
        <is>
          <t>16#208A/5A</t>
        </is>
      </c>
      <c r="E1700" s="65" t="inlineStr">
        <is>
          <t>16#B5/01/5A = 181/01/90</t>
        </is>
      </c>
      <c r="F1700" s="66" t="n"/>
      <c r="G1700" s="65" t="inlineStr">
        <is>
          <t>Synchronization to mains magnitude threshold</t>
        </is>
      </c>
      <c r="H1700" s="65" t="inlineStr">
        <is>
          <t>R/WS</t>
        </is>
      </c>
      <c r="I1700" s="65" t="inlineStr">
        <is>
          <t>UINT (Unsigned16)</t>
        </is>
      </c>
      <c r="J1700" s="65" t="inlineStr">
        <is>
          <t>0.1 V</t>
        </is>
      </c>
      <c r="K1700" s="65" t="inlineStr">
        <is>
          <t>6.0 V</t>
        </is>
      </c>
      <c r="L1700" s="65" t="inlineStr">
        <is>
          <t>0.0 V ... 100.0 V</t>
        </is>
      </c>
      <c r="M1700" s="66" t="n"/>
      <c r="N1700" s="68" t="n"/>
    </row>
    <row customFormat="1" r="1701" s="60">
      <c r="A1701" s="64" t="inlineStr">
        <is>
          <t>THMA</t>
        </is>
      </c>
      <c r="B1701" s="65" t="inlineStr">
        <is>
          <t>Thermal bearing 4</t>
        </is>
      </c>
      <c r="C1701" s="65" t="inlineStr">
        <is>
          <t>16#9ED4 = 40660</t>
        </is>
      </c>
      <c r="D1701" s="66" t="n"/>
      <c r="E1701" s="66" t="n"/>
      <c r="F1701" s="66" t="n"/>
      <c r="G1701" s="65" t="inlineStr">
        <is>
          <t>External controller thermal motor monitoring</t>
        </is>
      </c>
      <c r="H1701" s="65" t="inlineStr">
        <is>
          <t>R/W</t>
        </is>
      </c>
      <c r="I1701" s="65" t="inlineStr">
        <is>
          <t>INT (Signed16)</t>
        </is>
      </c>
      <c r="J1701" s="65" t="inlineStr">
        <is>
          <t>1 °C</t>
        </is>
      </c>
      <c r="K1701" s="66" t="n"/>
      <c r="L1701" s="65" t="inlineStr">
        <is>
          <t>-32003 °C ... 32000 °C</t>
        </is>
      </c>
      <c r="M1701" s="65" t="inlineStr">
        <is>
          <t>[Thermal bearing 4] (THMA)</t>
        </is>
      </c>
      <c r="N1701" s="69" t="inlineStr">
        <is>
          <t>[Motor Thermal Data] (MTHP)</t>
        </is>
      </c>
    </row>
    <row customFormat="1" r="1702" s="60">
      <c r="A1702" s="64" t="inlineStr">
        <is>
          <t>TLFR</t>
        </is>
      </c>
      <c r="B1702" s="65" t="inlineStr">
        <is>
          <t>Autotuning flux frequency</t>
        </is>
      </c>
      <c r="C1702" s="65" t="inlineStr">
        <is>
          <t>16#267A = 9850</t>
        </is>
      </c>
      <c r="D1702" s="65" t="inlineStr">
        <is>
          <t>16#2044/33</t>
        </is>
      </c>
      <c r="E1702" s="65" t="inlineStr">
        <is>
          <t>16#92/01/33 = 146/01/51</t>
        </is>
      </c>
      <c r="F1702" s="66" t="n"/>
      <c r="G1702" s="65" t="inlineStr">
        <is>
          <t>Configuration and settings</t>
        </is>
      </c>
      <c r="H1702" s="65" t="inlineStr">
        <is>
          <t>R/WS</t>
        </is>
      </c>
      <c r="I1702" s="65" t="inlineStr">
        <is>
          <t>UINT (Unsigned16)</t>
        </is>
      </c>
      <c r="J1702" s="65" t="inlineStr">
        <is>
          <t>0.1 Hz</t>
        </is>
      </c>
      <c r="K1702" s="65" t="inlineStr">
        <is>
          <t>Refer to programming manual</t>
        </is>
      </c>
      <c r="L1702" s="65" t="inlineStr">
        <is>
          <t>0.0 Hz ... 300.0 Hz</t>
        </is>
      </c>
      <c r="M1702" s="65" t="inlineStr">
        <is>
          <t>[Autotuning Flux Freq] (TLFR)</t>
        </is>
      </c>
      <c r="N1702" s="69" t="inlineStr">
        <is>
          <t>[Autotuning flux] (TUNR)</t>
        </is>
      </c>
    </row>
    <row customFormat="1" r="1703" s="60">
      <c r="A1703" s="64" t="inlineStr">
        <is>
          <t>FPM2</t>
        </is>
      </c>
      <c r="B1703" s="65" t="inlineStr">
        <is>
          <t>Fan Pressure Sensor 2</t>
        </is>
      </c>
      <c r="C1703" s="65" t="inlineStr">
        <is>
          <t>16#9F5B = 40795</t>
        </is>
      </c>
      <c r="D1703" s="66" t="n"/>
      <c r="E1703" s="66" t="n"/>
      <c r="F1703" s="66" t="n"/>
      <c r="G1703" s="65" t="inlineStr">
        <is>
          <t>External controller thermal transformer monitoring</t>
        </is>
      </c>
      <c r="H1703" s="65" t="inlineStr">
        <is>
          <t>R/W</t>
        </is>
      </c>
      <c r="I1703" s="65" t="inlineStr">
        <is>
          <t>INT (Signed16)</t>
        </is>
      </c>
      <c r="J1703" s="65" t="inlineStr">
        <is>
          <t>0.1 Pa</t>
        </is>
      </c>
      <c r="K1703" s="66" t="n"/>
      <c r="L1703" s="65" t="inlineStr">
        <is>
          <t>-3200.3 Pa ... 3200.0 Pa</t>
        </is>
      </c>
      <c r="M1703" s="66" t="n"/>
      <c r="N1703" s="68" t="n"/>
    </row>
    <row customFormat="1" r="1704" s="60">
      <c r="A1704" s="64" t="inlineStr">
        <is>
          <t>FTTS</t>
        </is>
      </c>
      <c r="B1704" s="65" t="inlineStr">
        <is>
          <t>nothing</t>
        </is>
      </c>
      <c r="C1704" s="65" t="inlineStr">
        <is>
          <t>16#FA10 = 64016</t>
        </is>
      </c>
      <c r="D1704" s="66" t="n"/>
      <c r="E1704" s="66" t="n"/>
      <c r="F1704" s="66" t="n"/>
      <c r="G1704" s="65" t="inlineStr">
        <is>
          <t>Configuration and settings</t>
        </is>
      </c>
      <c r="H1704" s="65" t="inlineStr">
        <is>
          <t>R/W</t>
        </is>
      </c>
      <c r="I1704" s="65" t="inlineStr">
        <is>
          <t>UINT (Unsigned32)</t>
        </is>
      </c>
      <c r="J1704" s="65" t="inlineStr">
        <is>
          <t xml:space="preserve">1 </t>
        </is>
      </c>
      <c r="K1704" s="65" t="inlineStr">
        <is>
          <t xml:space="preserve">50 </t>
        </is>
      </c>
      <c r="L1704" s="65" t="inlineStr">
        <is>
          <t xml:space="preserve">0  ... 100000 </t>
        </is>
      </c>
      <c r="M1704" s="66" t="n"/>
      <c r="N1704" s="68" t="n"/>
    </row>
    <row customFormat="1" r="1705" s="60">
      <c r="A1705" s="64" t="inlineStr">
        <is>
          <t>BYP1</t>
        </is>
      </c>
      <c r="B1705" s="65" t="inlineStr">
        <is>
          <t>Bypass PoC Max Number</t>
        </is>
      </c>
      <c r="C1705" s="65" t="inlineStr">
        <is>
          <t>16#9B42 = 39746</t>
        </is>
      </c>
      <c r="D1705" s="66" t="n"/>
      <c r="E1705" s="66" t="n"/>
      <c r="F1705" s="66" t="n"/>
      <c r="G1705" s="65" t="inlineStr">
        <is>
          <t>Power cell configuration</t>
        </is>
      </c>
      <c r="H1705" s="65" t="inlineStr">
        <is>
          <t>R/WS</t>
        </is>
      </c>
      <c r="I1705" s="65" t="inlineStr">
        <is>
          <t>UINT (Unsigned16)</t>
        </is>
      </c>
      <c r="J1705" s="65" t="inlineStr">
        <is>
          <t xml:space="preserve">1 </t>
        </is>
      </c>
      <c r="K1705" s="65" t="inlineStr">
        <is>
          <t xml:space="preserve">1 </t>
        </is>
      </c>
      <c r="L1705" s="65" t="inlineStr">
        <is>
          <t xml:space="preserve">1  ... 4 </t>
        </is>
      </c>
      <c r="M1705" s="66" t="n"/>
      <c r="N1705" s="68" t="n"/>
    </row>
    <row customFormat="1" r="1706" s="60">
      <c r="A1706" s="64" t="inlineStr">
        <is>
          <t>PKVS</t>
        </is>
      </c>
      <c r="B1706" s="65" t="inlineStr">
        <is>
          <t>Package version</t>
        </is>
      </c>
      <c r="C1706" s="65" t="inlineStr">
        <is>
          <t>16#FFD3 = 65491</t>
        </is>
      </c>
      <c r="D1706" s="66" t="n"/>
      <c r="E1706" s="66" t="n"/>
      <c r="F1706" s="66" t="n"/>
      <c r="G1706" s="65" t="inlineStr">
        <is>
          <t>Configuration and settings</t>
        </is>
      </c>
      <c r="H1706" s="65" t="inlineStr">
        <is>
          <t>R/W</t>
        </is>
      </c>
      <c r="I1706" s="65" t="inlineStr">
        <is>
          <t>UINT (Unsigned16)</t>
        </is>
      </c>
      <c r="J1706" s="65" t="inlineStr">
        <is>
          <t xml:space="preserve">1 </t>
        </is>
      </c>
      <c r="K1706" s="66" t="n"/>
      <c r="L1706" s="65" t="inlineStr">
        <is>
          <t xml:space="preserve">0  ... 65535 </t>
        </is>
      </c>
      <c r="M1706" s="65" t="inlineStr">
        <is>
          <t>[Package Version] (PKVS)</t>
        </is>
      </c>
      <c r="N1706" s="69" t="inlineStr">
        <is>
          <t>[Package version] (PFV)</t>
        </is>
      </c>
    </row>
    <row customFormat="1" r="1707" s="60">
      <c r="A1707" s="64" t="inlineStr">
        <is>
          <t>QF1S</t>
        </is>
      </c>
      <c r="B1707" s="65" t="inlineStr">
        <is>
          <t>QF11 Command State</t>
        </is>
      </c>
      <c r="C1707" s="65" t="inlineStr">
        <is>
          <t>16#9F16 = 40726</t>
        </is>
      </c>
      <c r="D1707" s="66" t="n"/>
      <c r="E1707" s="66" t="n"/>
      <c r="F1707" s="67" t="inlineStr">
        <is>
          <t>QF0S</t>
        </is>
      </c>
      <c r="G1707" s="65" t="inlineStr">
        <is>
          <t>External Controller Function Configuration</t>
        </is>
      </c>
      <c r="H1707" s="65" t="inlineStr">
        <is>
          <t>R/W</t>
        </is>
      </c>
      <c r="I1707" s="65" t="inlineStr">
        <is>
          <t>WORD (Enumeration)</t>
        </is>
      </c>
      <c r="J1707" s="65" t="inlineStr">
        <is>
          <t>-</t>
        </is>
      </c>
      <c r="K1707" s="66" t="n"/>
      <c r="L1707" s="66" t="n"/>
      <c r="M1707" s="65" t="inlineStr">
        <is>
          <t>[QF11 Command State] (QF1S)</t>
        </is>
      </c>
      <c r="N1707" s="69" t="inlineStr">
        <is>
          <t>[V0_SubmenuBypassCircuitbreaker] (CCB)</t>
        </is>
      </c>
    </row>
    <row customFormat="1" r="1708" s="60">
      <c r="A1708" s="64" t="inlineStr">
        <is>
          <t>SDFT</t>
        </is>
      </c>
      <c r="B1708" s="65" t="inlineStr">
        <is>
          <t>Synchro to drive error timeout</t>
        </is>
      </c>
      <c r="C1708" s="65" t="inlineStr">
        <is>
          <t>16#4401 = 17409</t>
        </is>
      </c>
      <c r="D1708" s="65" t="inlineStr">
        <is>
          <t>16#2090/A</t>
        </is>
      </c>
      <c r="E1708" s="65" t="inlineStr">
        <is>
          <t>16#B8/01/0A = 184/01/10</t>
        </is>
      </c>
      <c r="F1708" s="66" t="n"/>
      <c r="G1708" s="65" t="inlineStr">
        <is>
          <t>Synchronization to drive failure timeout</t>
        </is>
      </c>
      <c r="H1708" s="65" t="inlineStr">
        <is>
          <t>R/WS</t>
        </is>
      </c>
      <c r="I1708" s="65" t="inlineStr">
        <is>
          <t>UINT (Unsigned16)</t>
        </is>
      </c>
      <c r="J1708" s="65" t="inlineStr">
        <is>
          <t>0.1 s</t>
        </is>
      </c>
      <c r="K1708" s="65" t="inlineStr">
        <is>
          <t>30.0 s</t>
        </is>
      </c>
      <c r="L1708" s="65" t="inlineStr">
        <is>
          <t>0.0 s ... 120.0 s</t>
        </is>
      </c>
      <c r="M1708" s="66" t="n"/>
      <c r="N1708" s="68" t="n"/>
    </row>
    <row customFormat="1" r="1709" s="60">
      <c r="A1709" s="64" t="inlineStr">
        <is>
          <t>R60S</t>
        </is>
      </c>
      <c r="B1709" s="65" t="inlineStr">
        <is>
          <t>R60 Active at</t>
        </is>
      </c>
      <c r="C1709" s="65" t="inlineStr">
        <is>
          <t>16#10CC = 4300</t>
        </is>
      </c>
      <c r="D1709" s="65" t="inlineStr">
        <is>
          <t>16#200D/1</t>
        </is>
      </c>
      <c r="E1709" s="65" t="inlineStr">
        <is>
          <t>16#76/01/65 = 118/01/101</t>
        </is>
      </c>
      <c r="F1709" s="67" t="inlineStr">
        <is>
          <t>NPL</t>
        </is>
      </c>
      <c r="G1709" s="65" t="inlineStr">
        <is>
          <t>Configuration and settings</t>
        </is>
      </c>
      <c r="H1709" s="65" t="inlineStr">
        <is>
          <t>R/WS</t>
        </is>
      </c>
      <c r="I1709" s="65" t="inlineStr">
        <is>
          <t>WORD (Enumeration)</t>
        </is>
      </c>
      <c r="J1709" s="65" t="inlineStr">
        <is>
          <t>-</t>
        </is>
      </c>
      <c r="K1709" s="65" t="inlineStr">
        <is>
          <t>[1] POS</t>
        </is>
      </c>
      <c r="L1709" s="66" t="n"/>
      <c r="M1709" s="65" t="inlineStr">
        <is>
          <t>[R60 Active at] (R60S)</t>
        </is>
      </c>
      <c r="N1709" s="69" t="inlineStr">
        <is>
          <t>[R60 configuration] (R60)</t>
        </is>
      </c>
    </row>
    <row customFormat="1" r="1710" s="60">
      <c r="A1710" s="64" t="inlineStr">
        <is>
          <t>R60D</t>
        </is>
      </c>
      <c r="B1710" s="65" t="inlineStr">
        <is>
          <t>R60 Delay time</t>
        </is>
      </c>
      <c r="C1710" s="65" t="inlineStr">
        <is>
          <t>16#10CD = 4301</t>
        </is>
      </c>
      <c r="D1710" s="65" t="inlineStr">
        <is>
          <t>16#200D/2</t>
        </is>
      </c>
      <c r="E1710" s="65" t="inlineStr">
        <is>
          <t>16#76/01/66 = 118/01/102</t>
        </is>
      </c>
      <c r="F1710" s="66" t="n"/>
      <c r="G1710" s="65" t="inlineStr">
        <is>
          <t>Configuration and settings</t>
        </is>
      </c>
      <c r="H1710" s="65" t="inlineStr">
        <is>
          <t>R/W</t>
        </is>
      </c>
      <c r="I1710" s="65" t="inlineStr">
        <is>
          <t>UINT (Unsigned16)</t>
        </is>
      </c>
      <c r="J1710" s="65" t="inlineStr">
        <is>
          <t>1 ms</t>
        </is>
      </c>
      <c r="K1710" s="65" t="inlineStr">
        <is>
          <t>0 ms</t>
        </is>
      </c>
      <c r="L1710" s="65" t="inlineStr">
        <is>
          <t>0 ms ... 60000 ms</t>
        </is>
      </c>
      <c r="M1710" s="65" t="inlineStr">
        <is>
          <t>[R60 Delay time] (R60D)</t>
        </is>
      </c>
      <c r="N1710" s="69" t="inlineStr">
        <is>
          <t>[R60 configuration] (R60)</t>
        </is>
      </c>
    </row>
    <row customFormat="1" r="1711" s="60">
      <c r="A1711" s="64" t="inlineStr">
        <is>
          <t>TT2M</t>
        </is>
      </c>
      <c r="B1711" s="65" t="inlineStr">
        <is>
          <t>Transformer cabinet temperature 2</t>
        </is>
      </c>
      <c r="C1711" s="65" t="inlineStr">
        <is>
          <t>16#9EC5 = 40645</t>
        </is>
      </c>
      <c r="D1711" s="66" t="n"/>
      <c r="E1711" s="66" t="n"/>
      <c r="F1711" s="66" t="n"/>
      <c r="G1711" s="65" t="inlineStr">
        <is>
          <t>External controller thermal transformer monitoring</t>
        </is>
      </c>
      <c r="H1711" s="65" t="inlineStr">
        <is>
          <t>R/W</t>
        </is>
      </c>
      <c r="I1711" s="65" t="inlineStr">
        <is>
          <t>INT (Signed16)</t>
        </is>
      </c>
      <c r="J1711" s="65" t="inlineStr">
        <is>
          <t>1 °C</t>
        </is>
      </c>
      <c r="K1711" s="66" t="n"/>
      <c r="L1711" s="65" t="inlineStr">
        <is>
          <t>-32003 °C ... 32000 °C</t>
        </is>
      </c>
      <c r="M1711" s="65" t="inlineStr">
        <is>
          <t>[Transfo Cab Temp 2] (TT2M)</t>
        </is>
      </c>
      <c r="N1711" s="69" t="inlineStr">
        <is>
          <t>[Power Stage Data] (TTHP)</t>
        </is>
      </c>
    </row>
    <row customFormat="1" r="1712" s="60">
      <c r="A1712" s="64" t="inlineStr">
        <is>
          <t>LFR1</t>
        </is>
      </c>
      <c r="B1712" s="65" t="inlineStr">
        <is>
          <t>Modbus reference frequency</t>
        </is>
      </c>
      <c r="C1712" s="65" t="inlineStr">
        <is>
          <t>16#2149 = 8521</t>
        </is>
      </c>
      <c r="D1712" s="65" t="inlineStr">
        <is>
          <t>16#2037/16</t>
        </is>
      </c>
      <c r="E1712" s="65" t="inlineStr">
        <is>
          <t>16#8B/01/7A = 139/01/122</t>
        </is>
      </c>
      <c r="F1712" s="66" t="n"/>
      <c r="G1712" s="65" t="inlineStr">
        <is>
          <t>Configuration and settings</t>
        </is>
      </c>
      <c r="H1712" s="65" t="inlineStr">
        <is>
          <t>R/W</t>
        </is>
      </c>
      <c r="I1712" s="65" t="inlineStr">
        <is>
          <t>INT (Signed16)</t>
        </is>
      </c>
      <c r="J1712" s="65" t="inlineStr">
        <is>
          <t>0.1 Hz</t>
        </is>
      </c>
      <c r="K1712" s="65" t="inlineStr">
        <is>
          <t>0.0 Hz</t>
        </is>
      </c>
      <c r="L1712" s="65" t="inlineStr">
        <is>
          <t>-3276.7 Hz ... 3276.7 Hz</t>
        </is>
      </c>
      <c r="M1712" s="65" t="inlineStr">
        <is>
          <t>[Modbus Ref Freq] (LFR1)</t>
        </is>
      </c>
      <c r="N1712" s="69" t="inlineStr">
        <is>
          <t>[Freq. ref. word map] (RWI)</t>
        </is>
      </c>
    </row>
    <row customFormat="1" r="1713" s="60">
      <c r="A1713" s="64" t="inlineStr">
        <is>
          <t>LFR2</t>
        </is>
      </c>
      <c r="B1713" s="65" t="inlineStr">
        <is>
          <t>CANopen reference frequency</t>
        </is>
      </c>
      <c r="C1713" s="65" t="inlineStr">
        <is>
          <t>16#214A = 8522</t>
        </is>
      </c>
      <c r="D1713" s="65" t="inlineStr">
        <is>
          <t>16#2037/17</t>
        </is>
      </c>
      <c r="E1713" s="65" t="inlineStr">
        <is>
          <t>16#8B/01/7B = 139/01/123</t>
        </is>
      </c>
      <c r="F1713" s="66" t="n"/>
      <c r="G1713" s="65" t="inlineStr">
        <is>
          <t>Configuration and settings</t>
        </is>
      </c>
      <c r="H1713" s="65" t="inlineStr">
        <is>
          <t>R/W</t>
        </is>
      </c>
      <c r="I1713" s="65" t="inlineStr">
        <is>
          <t>INT (Signed16)</t>
        </is>
      </c>
      <c r="J1713" s="65" t="inlineStr">
        <is>
          <t>0.1 Hz</t>
        </is>
      </c>
      <c r="K1713" s="65" t="inlineStr">
        <is>
          <t>0.0 Hz</t>
        </is>
      </c>
      <c r="L1713" s="65" t="inlineStr">
        <is>
          <t>-3276.7 Hz ... 3276.7 Hz</t>
        </is>
      </c>
      <c r="M1713" s="65" t="inlineStr">
        <is>
          <t>[CAN Ref Freq] (LFR2)</t>
        </is>
      </c>
      <c r="N1713" s="69" t="inlineStr">
        <is>
          <t>[Freq. ref. word map] (RWI)</t>
        </is>
      </c>
    </row>
    <row customFormat="1" r="1714" s="60">
      <c r="A1714" s="64" t="inlineStr">
        <is>
          <t>LFR3</t>
        </is>
      </c>
      <c r="B1714" s="65" t="inlineStr">
        <is>
          <t>Communication module reference frequency</t>
        </is>
      </c>
      <c r="C1714" s="65" t="inlineStr">
        <is>
          <t>16#214B = 8523</t>
        </is>
      </c>
      <c r="D1714" s="65" t="inlineStr">
        <is>
          <t>16#2037/18</t>
        </is>
      </c>
      <c r="E1714" s="65" t="inlineStr">
        <is>
          <t>16#8B/01/7C = 139/01/124</t>
        </is>
      </c>
      <c r="F1714" s="66" t="n"/>
      <c r="G1714" s="65" t="inlineStr">
        <is>
          <t>Configuration and settings</t>
        </is>
      </c>
      <c r="H1714" s="65" t="inlineStr">
        <is>
          <t>R/W</t>
        </is>
      </c>
      <c r="I1714" s="65" t="inlineStr">
        <is>
          <t>INT (Signed16)</t>
        </is>
      </c>
      <c r="J1714" s="65" t="inlineStr">
        <is>
          <t>0.1 Hz</t>
        </is>
      </c>
      <c r="K1714" s="65" t="inlineStr">
        <is>
          <t>0.0 Hz</t>
        </is>
      </c>
      <c r="L1714" s="65" t="inlineStr">
        <is>
          <t>-3276.7 Hz ... 3276.7 Hz</t>
        </is>
      </c>
      <c r="M1714" s="65" t="inlineStr">
        <is>
          <t>[Com Module Ref Freq] (LFR3)</t>
        </is>
      </c>
      <c r="N1714" s="69" t="inlineStr">
        <is>
          <t>[Freq. ref. word map] (RWI)</t>
        </is>
      </c>
    </row>
    <row customFormat="1" r="1715" s="60">
      <c r="A1715" s="64" t="inlineStr">
        <is>
          <t>LFR5</t>
        </is>
      </c>
      <c r="B1715" s="65" t="inlineStr">
        <is>
          <t>Embedded ethernet reference frequency</t>
        </is>
      </c>
      <c r="C1715" s="65" t="inlineStr">
        <is>
          <t>16#214D = 8525</t>
        </is>
      </c>
      <c r="D1715" s="65" t="inlineStr">
        <is>
          <t>16#2037/1A</t>
        </is>
      </c>
      <c r="E1715" s="65" t="inlineStr">
        <is>
          <t>16#8B/01/7E = 139/01/126</t>
        </is>
      </c>
      <c r="F1715" s="66" t="n"/>
      <c r="G1715" s="65" t="inlineStr">
        <is>
          <t>Configuration and settings</t>
        </is>
      </c>
      <c r="H1715" s="65" t="inlineStr">
        <is>
          <t>R/W</t>
        </is>
      </c>
      <c r="I1715" s="65" t="inlineStr">
        <is>
          <t>INT (Signed16)</t>
        </is>
      </c>
      <c r="J1715" s="65" t="inlineStr">
        <is>
          <t>0.1 Hz</t>
        </is>
      </c>
      <c r="K1715" s="65" t="inlineStr">
        <is>
          <t>0.0 Hz</t>
        </is>
      </c>
      <c r="L1715" s="65" t="inlineStr">
        <is>
          <t>-3276.7 Hz ... 3276.7 Hz</t>
        </is>
      </c>
      <c r="M1715" s="65" t="inlineStr">
        <is>
          <t>[Ethernet Embd Ref Freq] (LFR5)</t>
        </is>
      </c>
      <c r="N1715" s="69" t="inlineStr">
        <is>
          <t>[Freq. ref. word map] (RWI)</t>
        </is>
      </c>
    </row>
    <row customFormat="1" r="1716" s="60">
      <c r="A1716" s="64" t="inlineStr">
        <is>
          <t>LFR6</t>
        </is>
      </c>
      <c r="B1716" s="65" t="inlineStr">
        <is>
          <t>Modbus 2 reference frequency</t>
        </is>
      </c>
      <c r="C1716" s="65" t="inlineStr">
        <is>
          <t>16#214E = 8526</t>
        </is>
      </c>
      <c r="D1716" s="65" t="inlineStr">
        <is>
          <t>16#2037/1B</t>
        </is>
      </c>
      <c r="E1716" s="65" t="inlineStr">
        <is>
          <t>16#8B/01/7F = 139/01/127</t>
        </is>
      </c>
      <c r="F1716" s="66" t="n"/>
      <c r="G1716" s="65" t="inlineStr">
        <is>
          <t>Configuration and settings</t>
        </is>
      </c>
      <c r="H1716" s="65" t="inlineStr">
        <is>
          <t>R/W</t>
        </is>
      </c>
      <c r="I1716" s="65" t="inlineStr">
        <is>
          <t>INT (Signed16)</t>
        </is>
      </c>
      <c r="J1716" s="65" t="inlineStr">
        <is>
          <t>0.1 Hz</t>
        </is>
      </c>
      <c r="K1716" s="65" t="inlineStr">
        <is>
          <t>0.0 Hz</t>
        </is>
      </c>
      <c r="L1716" s="65" t="inlineStr">
        <is>
          <t>-3276.7 Hz ... 3276.7 Hz</t>
        </is>
      </c>
      <c r="M1716" s="65" t="inlineStr">
        <is>
          <t>[Modbus 2 Ref Freq] (LFR6)</t>
        </is>
      </c>
      <c r="N1716" s="69" t="inlineStr">
        <is>
          <t>[Freq. ref. word map] (RWI)</t>
        </is>
      </c>
    </row>
    <row customFormat="1" r="1717" s="60">
      <c r="A1717" s="64" t="inlineStr">
        <is>
          <t>LFR7</t>
        </is>
      </c>
      <c r="B1717" s="65" t="inlineStr">
        <is>
          <t>Controller embedded reference frequency</t>
        </is>
      </c>
      <c r="C1717" s="65" t="inlineStr">
        <is>
          <t>16#214F = 8527</t>
        </is>
      </c>
      <c r="D1717" s="65" t="inlineStr">
        <is>
          <t>16#2037/1C</t>
        </is>
      </c>
      <c r="E1717" s="65" t="inlineStr">
        <is>
          <t>16#8B/01/80 = 139/01/128</t>
        </is>
      </c>
      <c r="F1717" s="66" t="n"/>
      <c r="G1717" s="65" t="inlineStr">
        <is>
          <t>Configuration and settings</t>
        </is>
      </c>
      <c r="H1717" s="65" t="inlineStr">
        <is>
          <t>R/W</t>
        </is>
      </c>
      <c r="I1717" s="65" t="inlineStr">
        <is>
          <t>INT (Signed16)</t>
        </is>
      </c>
      <c r="J1717" s="65" t="inlineStr">
        <is>
          <t>0.1 Hz</t>
        </is>
      </c>
      <c r="K1717" s="65" t="inlineStr">
        <is>
          <t>0.0 Hz</t>
        </is>
      </c>
      <c r="L1717" s="65" t="inlineStr">
        <is>
          <t>-3276.7 Hz ... 3276.7 Hz</t>
        </is>
      </c>
      <c r="M1717" s="65" t="inlineStr">
        <is>
          <t>[Controller Embd Ref] (LFR7)</t>
        </is>
      </c>
      <c r="N1717" s="69" t="inlineStr">
        <is>
          <t>[Freq. ref. word map] (RWI)</t>
        </is>
      </c>
    </row>
    <row customFormat="1" r="1718" s="60">
      <c r="A1718" s="64" t="inlineStr">
        <is>
          <t>SDMB</t>
        </is>
      </c>
      <c r="B1718" s="65" t="inlineStr">
        <is>
          <t>Synchro to drive magnitude bandwidth</t>
        </is>
      </c>
      <c r="C1718" s="65" t="inlineStr">
        <is>
          <t>16#43FC = 17404</t>
        </is>
      </c>
      <c r="D1718" s="65" t="inlineStr">
        <is>
          <t>16#2090/5</t>
        </is>
      </c>
      <c r="E1718" s="65" t="inlineStr">
        <is>
          <t>16#B8/01/05 = 184/01/05</t>
        </is>
      </c>
      <c r="F1718" s="66" t="n"/>
      <c r="G1718" s="65" t="inlineStr">
        <is>
          <t>Synchronization to drive magnitude bandwidth</t>
        </is>
      </c>
      <c r="H1718" s="65" t="inlineStr">
        <is>
          <t>R/WS</t>
        </is>
      </c>
      <c r="I1718" s="65" t="inlineStr">
        <is>
          <t>UINT (Unsigned16)</t>
        </is>
      </c>
      <c r="J1718" s="65" t="inlineStr">
        <is>
          <t>0.01 Hz</t>
        </is>
      </c>
      <c r="K1718" s="65" t="inlineStr">
        <is>
          <t>0.10 Hz</t>
        </is>
      </c>
      <c r="L1718" s="65" t="inlineStr">
        <is>
          <t>0.01 Hz ... 1.00 Hz</t>
        </is>
      </c>
      <c r="M1718" s="66" t="n"/>
      <c r="N1718" s="68" t="n"/>
    </row>
    <row customFormat="1" r="1719" s="60">
      <c r="A1719" s="64" t="inlineStr">
        <is>
          <t>SDMD</t>
        </is>
      </c>
      <c r="B1719" s="65" t="inlineStr">
        <is>
          <t>Synchro to drive magnitude damping coefficient</t>
        </is>
      </c>
      <c r="C1719" s="65" t="inlineStr">
        <is>
          <t>16#4406 = 17414</t>
        </is>
      </c>
      <c r="D1719" s="65" t="inlineStr">
        <is>
          <t>16#2090/F</t>
        </is>
      </c>
      <c r="E1719" s="65" t="inlineStr">
        <is>
          <t>16#B8/01/0F = 184/01/15</t>
        </is>
      </c>
      <c r="F1719" s="66" t="n"/>
      <c r="G1719" s="65" t="inlineStr">
        <is>
          <t>Synchronization to drive magnitude damping factor</t>
        </is>
      </c>
      <c r="H1719" s="65" t="inlineStr">
        <is>
          <t>R/WS</t>
        </is>
      </c>
      <c r="I1719" s="65" t="inlineStr">
        <is>
          <t>UINT (Unsigned16)</t>
        </is>
      </c>
      <c r="J1719" s="65" t="inlineStr">
        <is>
          <t xml:space="preserve">0.01 </t>
        </is>
      </c>
      <c r="K1719" s="65" t="inlineStr">
        <is>
          <t xml:space="preserve">1.50 </t>
        </is>
      </c>
      <c r="L1719" s="65" t="inlineStr">
        <is>
          <t xml:space="preserve">0.00  ... 10.00 </t>
        </is>
      </c>
      <c r="M1719" s="66" t="n"/>
      <c r="N1719" s="68" t="n"/>
    </row>
    <row customFormat="1" r="1720" s="60">
      <c r="A1720" s="64" t="inlineStr">
        <is>
          <t>R64S</t>
        </is>
      </c>
      <c r="B1720" s="65" t="inlineStr">
        <is>
          <t>R64 Active at</t>
        </is>
      </c>
      <c r="C1720" s="65" t="inlineStr">
        <is>
          <t>16#10D8 = 4312</t>
        </is>
      </c>
      <c r="D1720" s="65" t="inlineStr">
        <is>
          <t>16#200D/D</t>
        </is>
      </c>
      <c r="E1720" s="65" t="inlineStr">
        <is>
          <t>16#76/01/71 = 118/01/113</t>
        </is>
      </c>
      <c r="F1720" s="67" t="inlineStr">
        <is>
          <t>NPL</t>
        </is>
      </c>
      <c r="G1720" s="65" t="inlineStr">
        <is>
          <t>Configuration and settings</t>
        </is>
      </c>
      <c r="H1720" s="65" t="inlineStr">
        <is>
          <t>R/WS</t>
        </is>
      </c>
      <c r="I1720" s="65" t="inlineStr">
        <is>
          <t>WORD (Enumeration)</t>
        </is>
      </c>
      <c r="J1720" s="65" t="inlineStr">
        <is>
          <t>-</t>
        </is>
      </c>
      <c r="K1720" s="65" t="inlineStr">
        <is>
          <t>[1] POS</t>
        </is>
      </c>
      <c r="L1720" s="66" t="n"/>
      <c r="M1720" s="65" t="inlineStr">
        <is>
          <t>[R64 Active at] (R64S)</t>
        </is>
      </c>
      <c r="N1720" s="69" t="inlineStr">
        <is>
          <t>[R64 configuration] (R64)</t>
        </is>
      </c>
    </row>
    <row customFormat="1" r="1721" s="60">
      <c r="A1721" s="64" t="inlineStr">
        <is>
          <t>POEF</t>
        </is>
      </c>
      <c r="B1721" s="65" t="inlineStr">
        <is>
          <t>POEx Digital Input state</t>
        </is>
      </c>
      <c r="C1721" s="65" t="inlineStr">
        <is>
          <t>16#9F36 = 40758</t>
        </is>
      </c>
      <c r="D1721" s="66" t="n"/>
      <c r="E1721" s="66" t="n"/>
      <c r="F1721" s="66" t="n"/>
      <c r="G1721" s="65" t="inlineStr">
        <is>
          <t>Status parameters</t>
        </is>
      </c>
      <c r="H1721" s="65" t="inlineStr">
        <is>
          <t>R</t>
        </is>
      </c>
      <c r="I1721" s="67" t="inlineStr">
        <is>
          <t>WORD (BitString16)</t>
        </is>
      </c>
      <c r="J1721" s="65" t="inlineStr">
        <is>
          <t>-</t>
        </is>
      </c>
      <c r="K1721" s="66" t="n"/>
      <c r="L1721" s="66" t="n"/>
      <c r="M1721" s="66" t="n"/>
      <c r="N1721" s="68" t="n"/>
    </row>
    <row customFormat="1" r="1722" s="60">
      <c r="A1722" s="64" t="inlineStr">
        <is>
          <t>THT4</t>
        </is>
      </c>
      <c r="B1722" s="65" t="inlineStr">
        <is>
          <t>Thermal error level for bearing 2</t>
        </is>
      </c>
      <c r="C1722" s="65" t="inlineStr">
        <is>
          <t>16#9EDC = 40668</t>
        </is>
      </c>
      <c r="D1722" s="66" t="n"/>
      <c r="E1722" s="66" t="n"/>
      <c r="F1722" s="66" t="n"/>
      <c r="G1722" s="65" t="inlineStr">
        <is>
          <t>External controller thermal motor configuration</t>
        </is>
      </c>
      <c r="H1722" s="65" t="inlineStr">
        <is>
          <t>R/W</t>
        </is>
      </c>
      <c r="I1722" s="65" t="inlineStr">
        <is>
          <t>UINT (Unsigned16)</t>
        </is>
      </c>
      <c r="J1722" s="65" t="inlineStr">
        <is>
          <t>1 °C</t>
        </is>
      </c>
      <c r="K1722" s="65" t="inlineStr">
        <is>
          <t>115 °C</t>
        </is>
      </c>
      <c r="L1722" s="65" t="inlineStr">
        <is>
          <t>0 °C ... 2500 °C</t>
        </is>
      </c>
      <c r="M1722" s="66" t="n"/>
      <c r="N1722" s="68" t="n"/>
    </row>
    <row customFormat="1" r="1723" s="60">
      <c r="A1723" s="64" t="inlineStr">
        <is>
          <t>POES</t>
        </is>
      </c>
      <c r="B1723" s="65" t="inlineStr">
        <is>
          <t>Power Output Enable function status</t>
        </is>
      </c>
      <c r="C1723" s="65" t="inlineStr">
        <is>
          <t>16#9F35 = 40757</t>
        </is>
      </c>
      <c r="D1723" s="66" t="n"/>
      <c r="E1723" s="66" t="n"/>
      <c r="F1723" s="67" t="inlineStr">
        <is>
          <t>POES</t>
        </is>
      </c>
      <c r="G1723" s="65" t="inlineStr">
        <is>
          <t>Power Output Enable function</t>
        </is>
      </c>
      <c r="H1723" s="65" t="inlineStr">
        <is>
          <t>R</t>
        </is>
      </c>
      <c r="I1723" s="65" t="inlineStr">
        <is>
          <t>WORD (Enumeration)</t>
        </is>
      </c>
      <c r="J1723" s="65" t="inlineStr">
        <is>
          <t>-</t>
        </is>
      </c>
      <c r="K1723" s="66" t="n"/>
      <c r="L1723" s="66" t="n"/>
      <c r="M1723" s="66" t="n"/>
      <c r="N1723" s="68" t="n"/>
    </row>
    <row customFormat="1" r="1724" s="60">
      <c r="A1724" s="64" t="inlineStr">
        <is>
          <t>EERO</t>
        </is>
      </c>
      <c r="B1724" s="65" t="inlineStr">
        <is>
          <t>Ethernet option error frames</t>
        </is>
      </c>
      <c r="C1724" s="65" t="inlineStr">
        <is>
          <t>16#FBD6 = 64470</t>
        </is>
      </c>
      <c r="D1724" s="66" t="n"/>
      <c r="E1724" s="66" t="n"/>
      <c r="F1724" s="66" t="n"/>
      <c r="G1724" s="65" t="inlineStr">
        <is>
          <t>Configuration and settings</t>
        </is>
      </c>
      <c r="H1724" s="65" t="inlineStr">
        <is>
          <t>R/W</t>
        </is>
      </c>
      <c r="I1724" s="65" t="inlineStr">
        <is>
          <t>UINT (Unsigned32)</t>
        </is>
      </c>
      <c r="J1724" s="65" t="inlineStr">
        <is>
          <t xml:space="preserve">1 </t>
        </is>
      </c>
      <c r="K1724" s="66" t="n"/>
      <c r="L1724" s="65" t="inlineStr">
        <is>
          <t xml:space="preserve">0  ... 4294967295 </t>
        </is>
      </c>
      <c r="M1724" s="65" t="inlineStr">
        <is>
          <t>[ETH opt error frames] (EERO)</t>
        </is>
      </c>
      <c r="N1724" s="69" t="inlineStr">
        <is>
          <t>[Ethernet Module Diag] (MTE)</t>
        </is>
      </c>
    </row>
    <row customFormat="1" r="1725" s="60">
      <c r="A1725" s="64" t="inlineStr">
        <is>
          <t>TS1U</t>
        </is>
      </c>
      <c r="B1725" s="65" t="inlineStr">
        <is>
          <t>Thermal transformer Secondary U1</t>
        </is>
      </c>
      <c r="C1725" s="65" t="inlineStr">
        <is>
          <t>16#9F39 = 40761</t>
        </is>
      </c>
      <c r="D1725" s="66" t="n"/>
      <c r="E1725" s="66" t="n"/>
      <c r="F1725" s="66" t="n"/>
      <c r="G1725" s="65" t="inlineStr">
        <is>
          <t>External controller thermal transformer monitoring</t>
        </is>
      </c>
      <c r="H1725" s="65" t="inlineStr">
        <is>
          <t>R/W</t>
        </is>
      </c>
      <c r="I1725" s="65" t="inlineStr">
        <is>
          <t>INT (Signed16)</t>
        </is>
      </c>
      <c r="J1725" s="65" t="inlineStr">
        <is>
          <t>1 °C</t>
        </is>
      </c>
      <c r="K1725" s="66" t="n"/>
      <c r="L1725" s="65" t="inlineStr">
        <is>
          <t>-32003 °C ... 32000 °C</t>
        </is>
      </c>
      <c r="M1725" s="65" t="inlineStr">
        <is>
          <t>[Thermal transformer Secondary U1] (TS1U)</t>
        </is>
      </c>
      <c r="N1725" s="69" t="inlineStr">
        <is>
          <t>[Power Stage Data] (TTHP)</t>
        </is>
      </c>
    </row>
    <row customFormat="1" r="1726" s="60">
      <c r="A1726" s="64" t="inlineStr">
        <is>
          <t>TS1V</t>
        </is>
      </c>
      <c r="B1726" s="65" t="inlineStr">
        <is>
          <t>Thermal transformer Secondary V1</t>
        </is>
      </c>
      <c r="C1726" s="65" t="inlineStr">
        <is>
          <t>16#9F3A = 40762</t>
        </is>
      </c>
      <c r="D1726" s="66" t="n"/>
      <c r="E1726" s="66" t="n"/>
      <c r="F1726" s="66" t="n"/>
      <c r="G1726" s="65" t="inlineStr">
        <is>
          <t>External controller thermal transformer monitoring</t>
        </is>
      </c>
      <c r="H1726" s="65" t="inlineStr">
        <is>
          <t>R/W</t>
        </is>
      </c>
      <c r="I1726" s="65" t="inlineStr">
        <is>
          <t>INT (Signed16)</t>
        </is>
      </c>
      <c r="J1726" s="65" t="inlineStr">
        <is>
          <t>1 °C</t>
        </is>
      </c>
      <c r="K1726" s="66" t="n"/>
      <c r="L1726" s="65" t="inlineStr">
        <is>
          <t>-32003 °C ... 32000 °C</t>
        </is>
      </c>
      <c r="M1726" s="65" t="inlineStr">
        <is>
          <t>[Thermal transformer Secondary V1] (TS1V)</t>
        </is>
      </c>
      <c r="N1726" s="69" t="inlineStr">
        <is>
          <t>[Power Stage Data] (TTHP)</t>
        </is>
      </c>
    </row>
    <row customFormat="1" r="1727" s="60">
      <c r="A1727" s="64" t="inlineStr">
        <is>
          <t>TS1W</t>
        </is>
      </c>
      <c r="B1727" s="65" t="inlineStr">
        <is>
          <t>Thermal transformer Secondary W1</t>
        </is>
      </c>
      <c r="C1727" s="65" t="inlineStr">
        <is>
          <t>16#9F3B = 40763</t>
        </is>
      </c>
      <c r="D1727" s="66" t="n"/>
      <c r="E1727" s="66" t="n"/>
      <c r="F1727" s="66" t="n"/>
      <c r="G1727" s="65" t="inlineStr">
        <is>
          <t>External controller thermal transformer monitoring</t>
        </is>
      </c>
      <c r="H1727" s="65" t="inlineStr">
        <is>
          <t>R/W</t>
        </is>
      </c>
      <c r="I1727" s="65" t="inlineStr">
        <is>
          <t>INT (Signed16)</t>
        </is>
      </c>
      <c r="J1727" s="65" t="inlineStr">
        <is>
          <t>1 °C</t>
        </is>
      </c>
      <c r="K1727" s="66" t="n"/>
      <c r="L1727" s="65" t="inlineStr">
        <is>
          <t>-32003 °C ... 32000 °C</t>
        </is>
      </c>
      <c r="M1727" s="65" t="inlineStr">
        <is>
          <t>[Thermal transformer Secondary W1] (TS1W)</t>
        </is>
      </c>
      <c r="N1727" s="69" t="inlineStr">
        <is>
          <t>[Power Stage Data] (TTHP)</t>
        </is>
      </c>
    </row>
    <row customFormat="1" r="1728" s="60">
      <c r="A1728" s="64" t="inlineStr">
        <is>
          <t>R64D</t>
        </is>
      </c>
      <c r="B1728" s="65" t="inlineStr">
        <is>
          <t>R64 Delay time</t>
        </is>
      </c>
      <c r="C1728" s="65" t="inlineStr">
        <is>
          <t>16#10D9 = 4313</t>
        </is>
      </c>
      <c r="D1728" s="65" t="inlineStr">
        <is>
          <t>16#200D/E</t>
        </is>
      </c>
      <c r="E1728" s="65" t="inlineStr">
        <is>
          <t>16#76/01/72 = 118/01/114</t>
        </is>
      </c>
      <c r="F1728" s="66" t="n"/>
      <c r="G1728" s="65" t="inlineStr">
        <is>
          <t>Configuration and settings</t>
        </is>
      </c>
      <c r="H1728" s="65" t="inlineStr">
        <is>
          <t>R/W</t>
        </is>
      </c>
      <c r="I1728" s="65" t="inlineStr">
        <is>
          <t>UINT (Unsigned16)</t>
        </is>
      </c>
      <c r="J1728" s="65" t="inlineStr">
        <is>
          <t>1 ms</t>
        </is>
      </c>
      <c r="K1728" s="65" t="inlineStr">
        <is>
          <t>0 ms</t>
        </is>
      </c>
      <c r="L1728" s="65" t="inlineStr">
        <is>
          <t>0 ms ... 60000 ms</t>
        </is>
      </c>
      <c r="M1728" s="65" t="inlineStr">
        <is>
          <t>[R64 Delay time] (R64D)</t>
        </is>
      </c>
      <c r="N1728" s="69" t="inlineStr">
        <is>
          <t>[R64 configuration] (R64)</t>
        </is>
      </c>
    </row>
    <row customFormat="1" r="1729" s="60">
      <c r="A1729" s="64" t="inlineStr">
        <is>
          <t>STO</t>
        </is>
      </c>
      <c r="B1729" s="65" t="inlineStr">
        <is>
          <t>Torque/I limit. timeout</t>
        </is>
      </c>
      <c r="C1729" s="65" t="inlineStr">
        <is>
          <t>16#2419 = 9241</t>
        </is>
      </c>
      <c r="D1729" s="65" t="inlineStr">
        <is>
          <t>16#203E/2A</t>
        </is>
      </c>
      <c r="E1729" s="65" t="inlineStr">
        <is>
          <t>16#8F/01/2A = 143/01/42</t>
        </is>
      </c>
      <c r="F1729" s="66" t="n"/>
      <c r="G1729" s="65" t="inlineStr">
        <is>
          <t>Configuration and settings</t>
        </is>
      </c>
      <c r="H1729" s="65" t="inlineStr">
        <is>
          <t>R/W</t>
        </is>
      </c>
      <c r="I1729" s="65" t="inlineStr">
        <is>
          <t>UINT (Unsigned16)</t>
        </is>
      </c>
      <c r="J1729" s="65" t="inlineStr">
        <is>
          <t>1 ms</t>
        </is>
      </c>
      <c r="K1729" s="65" t="inlineStr">
        <is>
          <t>1000 ms</t>
        </is>
      </c>
      <c r="L1729" s="65" t="inlineStr">
        <is>
          <t>0 ms ... 9999 ms</t>
        </is>
      </c>
      <c r="M1729" s="65" t="inlineStr">
        <is>
          <t>[Trq/I Limit Timeout] (STO)</t>
        </is>
      </c>
      <c r="N1729" s="69" t="inlineStr">
        <is>
          <t>[Torque limitation] (TOL)
[Torque or I limit detect] (TID)</t>
        </is>
      </c>
    </row>
    <row customFormat="1" r="1730" s="60">
      <c r="A1730" s="64" t="inlineStr">
        <is>
          <t>NMTS</t>
        </is>
      </c>
      <c r="B1730" s="65" t="inlineStr">
        <is>
          <t>Canopen NMT state</t>
        </is>
      </c>
      <c r="C1730" s="65" t="inlineStr">
        <is>
          <t>16#17A9 = 6057</t>
        </is>
      </c>
      <c r="D1730" s="65" t="inlineStr">
        <is>
          <t>16#201E/3A</t>
        </is>
      </c>
      <c r="E1730" s="65" t="inlineStr">
        <is>
          <t>16#7F/01/3A = 127/01/58</t>
        </is>
      </c>
      <c r="F1730" s="67" t="inlineStr">
        <is>
          <t>NMTS</t>
        </is>
      </c>
      <c r="G1730" s="65" t="inlineStr">
        <is>
          <t>Status parameters</t>
        </is>
      </c>
      <c r="H1730" s="65" t="inlineStr">
        <is>
          <t>R</t>
        </is>
      </c>
      <c r="I1730" s="65" t="inlineStr">
        <is>
          <t>WORD (Enumeration)</t>
        </is>
      </c>
      <c r="J1730" s="65" t="inlineStr">
        <is>
          <t>-</t>
        </is>
      </c>
      <c r="K1730" s="66" t="n"/>
      <c r="L1730" s="66" t="n"/>
      <c r="M1730" s="65" t="inlineStr">
        <is>
          <t>[Canopen NMT state] (NMTS)</t>
        </is>
      </c>
      <c r="N1730" s="69" t="inlineStr">
        <is>
          <t>[CANopen map] (CNM)</t>
        </is>
      </c>
    </row>
    <row customFormat="1" r="1731" s="60">
      <c r="A1731" s="64" t="inlineStr">
        <is>
          <t>EMDT</t>
        </is>
      </c>
      <c r="B1731" s="65" t="inlineStr">
        <is>
          <t>Energy Dashboard</t>
        </is>
      </c>
      <c r="C1731" s="65" t="inlineStr">
        <is>
          <t>16#FA31 = 64049</t>
        </is>
      </c>
      <c r="D1731" s="66" t="n"/>
      <c r="E1731" s="66" t="n"/>
      <c r="F1731" s="67" t="inlineStr">
        <is>
          <t>EMDT</t>
        </is>
      </c>
      <c r="G1731" s="65" t="inlineStr">
        <is>
          <t>Configuration and settings</t>
        </is>
      </c>
      <c r="H1731" s="65" t="inlineStr">
        <is>
          <t>R/W</t>
        </is>
      </c>
      <c r="I1731" s="65" t="inlineStr">
        <is>
          <t>WORD (Enumeration)</t>
        </is>
      </c>
      <c r="J1731" s="65" t="inlineStr">
        <is>
          <t>-</t>
        </is>
      </c>
      <c r="K1731" s="65" t="inlineStr">
        <is>
          <t>[Instantaneous kW trend] CVE</t>
        </is>
      </c>
      <c r="L1731" s="66" t="n"/>
      <c r="M1731" s="66" t="n"/>
      <c r="N1731" s="68" t="n"/>
    </row>
    <row customFormat="1" r="1732" s="60">
      <c r="A1732" s="64" t="inlineStr">
        <is>
          <t>D51D</t>
        </is>
      </c>
      <c r="B1732" s="65" t="inlineStr">
        <is>
          <t>DI51 delay</t>
        </is>
      </c>
      <c r="C1732" s="65" t="inlineStr">
        <is>
          <t>16#0FC9 = 4041</t>
        </is>
      </c>
      <c r="D1732" s="65" t="inlineStr">
        <is>
          <t>16#200A/2A</t>
        </is>
      </c>
      <c r="E1732" s="65" t="inlineStr">
        <is>
          <t>16#75/01/2A = 117/01/42</t>
        </is>
      </c>
      <c r="F1732" s="66" t="n"/>
      <c r="G1732" s="65" t="inlineStr">
        <is>
          <t>Configuration and settings</t>
        </is>
      </c>
      <c r="H1732" s="65" t="inlineStr">
        <is>
          <t>R/W</t>
        </is>
      </c>
      <c r="I1732" s="65" t="inlineStr">
        <is>
          <t>UINT (Unsigned16)</t>
        </is>
      </c>
      <c r="J1732" s="65" t="inlineStr">
        <is>
          <t>1 ms</t>
        </is>
      </c>
      <c r="K1732" s="65" t="inlineStr">
        <is>
          <t>2 ms</t>
        </is>
      </c>
      <c r="L1732" s="65" t="inlineStr">
        <is>
          <t>0 ms ... 200 ms</t>
        </is>
      </c>
      <c r="M1732" s="65" t="inlineStr">
        <is>
          <t>[DI51 delay] (D51D)</t>
        </is>
      </c>
      <c r="N1732" s="69" t="inlineStr">
        <is>
          <t>[DI51 configuration] (DI51)</t>
        </is>
      </c>
    </row>
    <row customFormat="1" r="1733" s="60">
      <c r="A1733" s="64" t="inlineStr">
        <is>
          <t>TFDA</t>
        </is>
      </c>
      <c r="B1733" s="65" t="inlineStr">
        <is>
          <t>Motor winding A delay after Run</t>
        </is>
      </c>
      <c r="C1733" s="65" t="inlineStr">
        <is>
          <t>16#416B = 16747</t>
        </is>
      </c>
      <c r="D1733" s="65" t="inlineStr">
        <is>
          <t>16#2089/30</t>
        </is>
      </c>
      <c r="E1733" s="65" t="inlineStr">
        <is>
          <t>16#B4/01/94 = 180/01/148</t>
        </is>
      </c>
      <c r="F1733" s="66" t="n"/>
      <c r="G1733" s="65" t="inlineStr">
        <is>
          <t>Configuration and settings</t>
        </is>
      </c>
      <c r="H1733" s="65" t="inlineStr">
        <is>
          <t>R/W</t>
        </is>
      </c>
      <c r="I1733" s="65" t="inlineStr">
        <is>
          <t>UINT (Unsigned16)</t>
        </is>
      </c>
      <c r="J1733" s="65" t="inlineStr">
        <is>
          <t>1 s</t>
        </is>
      </c>
      <c r="K1733" s="65" t="inlineStr">
        <is>
          <t>0 s</t>
        </is>
      </c>
      <c r="L1733" s="65" t="inlineStr">
        <is>
          <t>0 s ... 300 s</t>
        </is>
      </c>
      <c r="M1733" s="65" t="inlineStr">
        <is>
          <t>[MotorWinding A Delay] (TFDA)</t>
        </is>
      </c>
      <c r="N1733" s="69" t="inlineStr">
        <is>
          <t>[Motor winding A] (CTIA)</t>
        </is>
      </c>
    </row>
    <row customFormat="1" r="1734" s="60">
      <c r="A1734" s="64" t="inlineStr">
        <is>
          <t>SDST</t>
        </is>
      </c>
      <c r="B1734" s="65" t="inlineStr">
        <is>
          <t>Synchro to drive stabilization time</t>
        </is>
      </c>
      <c r="C1734" s="65" t="inlineStr">
        <is>
          <t>16#43FE = 17406</t>
        </is>
      </c>
      <c r="D1734" s="65" t="inlineStr">
        <is>
          <t>16#2090/7</t>
        </is>
      </c>
      <c r="E1734" s="65" t="inlineStr">
        <is>
          <t>16#B8/01/07 = 184/01/07</t>
        </is>
      </c>
      <c r="F1734" s="66" t="n"/>
      <c r="G1734" s="65" t="inlineStr">
        <is>
          <t>Synchronization to drive stabilization time</t>
        </is>
      </c>
      <c r="H1734" s="65" t="inlineStr">
        <is>
          <t>R/WS</t>
        </is>
      </c>
      <c r="I1734" s="65" t="inlineStr">
        <is>
          <t>UINT (Unsigned16)</t>
        </is>
      </c>
      <c r="J1734" s="65" t="inlineStr">
        <is>
          <t>0.1 s</t>
        </is>
      </c>
      <c r="K1734" s="65" t="inlineStr">
        <is>
          <t>2.0 s</t>
        </is>
      </c>
      <c r="L1734" s="65" t="inlineStr">
        <is>
          <t>0.1 s ... 120.0 s</t>
        </is>
      </c>
      <c r="M1734" s="66" t="n"/>
      <c r="N1734" s="68" t="n"/>
    </row>
    <row customFormat="1" r="1735" s="60">
      <c r="A1735" s="64" t="inlineStr">
        <is>
          <t>THM6</t>
        </is>
      </c>
      <c r="B1735" s="65" t="inlineStr">
        <is>
          <t>Thermal winding V2</t>
        </is>
      </c>
      <c r="C1735" s="65" t="inlineStr">
        <is>
          <t>16#9ED0 = 40656</t>
        </is>
      </c>
      <c r="D1735" s="66" t="n"/>
      <c r="E1735" s="66" t="n"/>
      <c r="F1735" s="66" t="n"/>
      <c r="G1735" s="65" t="inlineStr">
        <is>
          <t>External controller thermal motor monitoring</t>
        </is>
      </c>
      <c r="H1735" s="65" t="inlineStr">
        <is>
          <t>R/W</t>
        </is>
      </c>
      <c r="I1735" s="65" t="inlineStr">
        <is>
          <t>INT (Signed16)</t>
        </is>
      </c>
      <c r="J1735" s="65" t="inlineStr">
        <is>
          <t>1 °C</t>
        </is>
      </c>
      <c r="K1735" s="66" t="n"/>
      <c r="L1735" s="65" t="inlineStr">
        <is>
          <t>-32003 °C ... 32000 °C</t>
        </is>
      </c>
      <c r="M1735" s="65" t="inlineStr">
        <is>
          <t>[Thermal winding V2] (THM6)</t>
        </is>
      </c>
      <c r="N1735" s="69" t="inlineStr">
        <is>
          <t>[Motor Thermal Data] (MTHP)</t>
        </is>
      </c>
    </row>
    <row customFormat="1" r="1736" s="60">
      <c r="A1736" s="64" t="inlineStr">
        <is>
          <t>THM3</t>
        </is>
      </c>
      <c r="B1736" s="65" t="inlineStr">
        <is>
          <t>Thermal winding W1</t>
        </is>
      </c>
      <c r="C1736" s="65" t="inlineStr">
        <is>
          <t>16#9ECD = 40653</t>
        </is>
      </c>
      <c r="D1736" s="66" t="n"/>
      <c r="E1736" s="66" t="n"/>
      <c r="F1736" s="66" t="n"/>
      <c r="G1736" s="65" t="inlineStr">
        <is>
          <t>External controller thermal motor monitoring</t>
        </is>
      </c>
      <c r="H1736" s="65" t="inlineStr">
        <is>
          <t>R/W</t>
        </is>
      </c>
      <c r="I1736" s="65" t="inlineStr">
        <is>
          <t>INT (Signed16)</t>
        </is>
      </c>
      <c r="J1736" s="65" t="inlineStr">
        <is>
          <t>1 °C</t>
        </is>
      </c>
      <c r="K1736" s="66" t="n"/>
      <c r="L1736" s="65" t="inlineStr">
        <is>
          <t>-32003 °C ... 32000 °C</t>
        </is>
      </c>
      <c r="M1736" s="65" t="inlineStr">
        <is>
          <t>[Thermal winding W1] (THM3)</t>
        </is>
      </c>
      <c r="N1736" s="69" t="inlineStr">
        <is>
          <t>[Motor Thermal Data] (MTHP)</t>
        </is>
      </c>
    </row>
    <row customFormat="1" r="1737" s="60">
      <c r="A1737" s="64" t="inlineStr">
        <is>
          <t>THM2</t>
        </is>
      </c>
      <c r="B1737" s="65" t="inlineStr">
        <is>
          <t>Thermal winding V1</t>
        </is>
      </c>
      <c r="C1737" s="65" t="inlineStr">
        <is>
          <t>16#9ECC = 40652</t>
        </is>
      </c>
      <c r="D1737" s="66" t="n"/>
      <c r="E1737" s="66" t="n"/>
      <c r="F1737" s="66" t="n"/>
      <c r="G1737" s="65" t="inlineStr">
        <is>
          <t>External controller thermal motor monitoring</t>
        </is>
      </c>
      <c r="H1737" s="65" t="inlineStr">
        <is>
          <t>R/W</t>
        </is>
      </c>
      <c r="I1737" s="65" t="inlineStr">
        <is>
          <t>INT (Signed16)</t>
        </is>
      </c>
      <c r="J1737" s="65" t="inlineStr">
        <is>
          <t>1 °C</t>
        </is>
      </c>
      <c r="K1737" s="66" t="n"/>
      <c r="L1737" s="65" t="inlineStr">
        <is>
          <t>-32003 °C ... 32000 °C</t>
        </is>
      </c>
      <c r="M1737" s="65" t="inlineStr">
        <is>
          <t>[Thermal winding V1] (THM2)</t>
        </is>
      </c>
      <c r="N1737" s="69" t="inlineStr">
        <is>
          <t>[Motor Thermal Data] (MTHP)</t>
        </is>
      </c>
    </row>
    <row customFormat="1" r="1738" s="60">
      <c r="A1738" s="64" t="inlineStr">
        <is>
          <t>THM1</t>
        </is>
      </c>
      <c r="B1738" s="65" t="inlineStr">
        <is>
          <t>Thermal winding U1</t>
        </is>
      </c>
      <c r="C1738" s="65" t="inlineStr">
        <is>
          <t>16#9ECB = 40651</t>
        </is>
      </c>
      <c r="D1738" s="66" t="n"/>
      <c r="E1738" s="66" t="n"/>
      <c r="F1738" s="66" t="n"/>
      <c r="G1738" s="65" t="inlineStr">
        <is>
          <t>External controller thermal motor monitoring</t>
        </is>
      </c>
      <c r="H1738" s="65" t="inlineStr">
        <is>
          <t>R/W</t>
        </is>
      </c>
      <c r="I1738" s="65" t="inlineStr">
        <is>
          <t>INT (Signed16)</t>
        </is>
      </c>
      <c r="J1738" s="65" t="inlineStr">
        <is>
          <t>1 °C</t>
        </is>
      </c>
      <c r="K1738" s="66" t="n"/>
      <c r="L1738" s="65" t="inlineStr">
        <is>
          <t>-32003 °C ... 32000 °C</t>
        </is>
      </c>
      <c r="M1738" s="65" t="inlineStr">
        <is>
          <t>[Thermal winding U1] (THM1)</t>
        </is>
      </c>
      <c r="N1738" s="69" t="inlineStr">
        <is>
          <t>[Motor Thermal Data] (MTHP)</t>
        </is>
      </c>
    </row>
    <row customFormat="1" r="1739" s="60">
      <c r="A1739" s="64" t="inlineStr">
        <is>
          <t>THM9</t>
        </is>
      </c>
      <c r="B1739" s="65" t="inlineStr">
        <is>
          <t>Thermal bearing 3</t>
        </is>
      </c>
      <c r="C1739" s="65" t="inlineStr">
        <is>
          <t>16#9ED3 = 40659</t>
        </is>
      </c>
      <c r="D1739" s="66" t="n"/>
      <c r="E1739" s="66" t="n"/>
      <c r="F1739" s="66" t="n"/>
      <c r="G1739" s="65" t="inlineStr">
        <is>
          <t>External controller thermal motor monitoring</t>
        </is>
      </c>
      <c r="H1739" s="65" t="inlineStr">
        <is>
          <t>R/W</t>
        </is>
      </c>
      <c r="I1739" s="65" t="inlineStr">
        <is>
          <t>INT (Signed16)</t>
        </is>
      </c>
      <c r="J1739" s="65" t="inlineStr">
        <is>
          <t>1 °C</t>
        </is>
      </c>
      <c r="K1739" s="66" t="n"/>
      <c r="L1739" s="65" t="inlineStr">
        <is>
          <t>-32003 °C ... 32000 °C</t>
        </is>
      </c>
      <c r="M1739" s="65" t="inlineStr">
        <is>
          <t>[Thermal bearing 3] (THM9)</t>
        </is>
      </c>
      <c r="N1739" s="69" t="inlineStr">
        <is>
          <t>[Motor Thermal Data] (MTHP)</t>
        </is>
      </c>
    </row>
    <row customFormat="1" r="1740" s="60">
      <c r="A1740" s="64" t="inlineStr">
        <is>
          <t>THM8</t>
        </is>
      </c>
      <c r="B1740" s="65" t="inlineStr">
        <is>
          <t>Thermal bearing 2</t>
        </is>
      </c>
      <c r="C1740" s="65" t="inlineStr">
        <is>
          <t>16#9ED2 = 40658</t>
        </is>
      </c>
      <c r="D1740" s="66" t="n"/>
      <c r="E1740" s="66" t="n"/>
      <c r="F1740" s="66" t="n"/>
      <c r="G1740" s="65" t="inlineStr">
        <is>
          <t>External controller thermal motor monitoring</t>
        </is>
      </c>
      <c r="H1740" s="65" t="inlineStr">
        <is>
          <t>R/W</t>
        </is>
      </c>
      <c r="I1740" s="65" t="inlineStr">
        <is>
          <t>INT (Signed16)</t>
        </is>
      </c>
      <c r="J1740" s="65" t="inlineStr">
        <is>
          <t>1 °C</t>
        </is>
      </c>
      <c r="K1740" s="66" t="n"/>
      <c r="L1740" s="65" t="inlineStr">
        <is>
          <t>-32003 °C ... 32000 °C</t>
        </is>
      </c>
      <c r="M1740" s="65" t="inlineStr">
        <is>
          <t>[Thermal bearing 2] (THM8)</t>
        </is>
      </c>
      <c r="N1740" s="69" t="inlineStr">
        <is>
          <t>[Motor Thermal Data] (MTHP)</t>
        </is>
      </c>
    </row>
    <row customFormat="1" r="1741" s="60">
      <c r="A1741" s="64" t="inlineStr">
        <is>
          <t>R61S</t>
        </is>
      </c>
      <c r="B1741" s="65" t="inlineStr">
        <is>
          <t>R61 Active at</t>
        </is>
      </c>
      <c r="C1741" s="65" t="inlineStr">
        <is>
          <t>16#10CF = 4303</t>
        </is>
      </c>
      <c r="D1741" s="65" t="inlineStr">
        <is>
          <t>16#200D/4</t>
        </is>
      </c>
      <c r="E1741" s="65" t="inlineStr">
        <is>
          <t>16#76/01/68 = 118/01/104</t>
        </is>
      </c>
      <c r="F1741" s="67" t="inlineStr">
        <is>
          <t>NPL</t>
        </is>
      </c>
      <c r="G1741" s="65" t="inlineStr">
        <is>
          <t>Configuration and settings</t>
        </is>
      </c>
      <c r="H1741" s="65" t="inlineStr">
        <is>
          <t>R/WS</t>
        </is>
      </c>
      <c r="I1741" s="65" t="inlineStr">
        <is>
          <t>WORD (Enumeration)</t>
        </is>
      </c>
      <c r="J1741" s="65" t="inlineStr">
        <is>
          <t>-</t>
        </is>
      </c>
      <c r="K1741" s="65" t="inlineStr">
        <is>
          <t>[1] POS</t>
        </is>
      </c>
      <c r="L1741" s="66" t="n"/>
      <c r="M1741" s="65" t="inlineStr">
        <is>
          <t>[R61 Active at] (R61S)</t>
        </is>
      </c>
      <c r="N1741" s="69" t="inlineStr">
        <is>
          <t>[R61 configuration] (R61)</t>
        </is>
      </c>
    </row>
    <row customFormat="1" r="1742" s="60">
      <c r="A1742" s="64" t="inlineStr">
        <is>
          <t>R61D</t>
        </is>
      </c>
      <c r="B1742" s="65" t="inlineStr">
        <is>
          <t>R61 Delay time</t>
        </is>
      </c>
      <c r="C1742" s="65" t="inlineStr">
        <is>
          <t>16#10D0 = 4304</t>
        </is>
      </c>
      <c r="D1742" s="65" t="inlineStr">
        <is>
          <t>16#200D/5</t>
        </is>
      </c>
      <c r="E1742" s="65" t="inlineStr">
        <is>
          <t>16#76/01/69 = 118/01/105</t>
        </is>
      </c>
      <c r="F1742" s="66" t="n"/>
      <c r="G1742" s="65" t="inlineStr">
        <is>
          <t>Configuration and settings</t>
        </is>
      </c>
      <c r="H1742" s="65" t="inlineStr">
        <is>
          <t>R/W</t>
        </is>
      </c>
      <c r="I1742" s="65" t="inlineStr">
        <is>
          <t>UINT (Unsigned16)</t>
        </is>
      </c>
      <c r="J1742" s="65" t="inlineStr">
        <is>
          <t>1 ms</t>
        </is>
      </c>
      <c r="K1742" s="65" t="inlineStr">
        <is>
          <t>0 ms</t>
        </is>
      </c>
      <c r="L1742" s="65" t="inlineStr">
        <is>
          <t>0 ms ... 60000 ms</t>
        </is>
      </c>
      <c r="M1742" s="65" t="inlineStr">
        <is>
          <t>[R61 Delay time] (R61D)</t>
        </is>
      </c>
      <c r="N1742" s="69" t="inlineStr">
        <is>
          <t>[R61 configuration] (R61)</t>
        </is>
      </c>
    </row>
    <row customFormat="1" r="1743" s="60">
      <c r="A1743" s="64" t="inlineStr">
        <is>
          <t>R61H</t>
        </is>
      </c>
      <c r="B1743" s="65" t="inlineStr">
        <is>
          <t>R61 Holding time</t>
        </is>
      </c>
      <c r="C1743" s="65" t="inlineStr">
        <is>
          <t>16#10D1 = 4305</t>
        </is>
      </c>
      <c r="D1743" s="65" t="inlineStr">
        <is>
          <t>16#200D/6</t>
        </is>
      </c>
      <c r="E1743" s="65" t="inlineStr">
        <is>
          <t>16#76/01/6A = 118/01/106</t>
        </is>
      </c>
      <c r="F1743" s="66" t="n"/>
      <c r="G1743" s="65" t="inlineStr">
        <is>
          <t>Configuration and settings</t>
        </is>
      </c>
      <c r="H1743" s="65" t="inlineStr">
        <is>
          <t>R/W</t>
        </is>
      </c>
      <c r="I1743" s="65" t="inlineStr">
        <is>
          <t>UINT (Unsigned16)</t>
        </is>
      </c>
      <c r="J1743" s="65" t="inlineStr">
        <is>
          <t>1 ms</t>
        </is>
      </c>
      <c r="K1743" s="65" t="inlineStr">
        <is>
          <t>0 ms</t>
        </is>
      </c>
      <c r="L1743" s="65" t="inlineStr">
        <is>
          <t>0 ms ... 9999 ms</t>
        </is>
      </c>
      <c r="M1743" s="65" t="inlineStr">
        <is>
          <t>[R61 Holding time] (R61H)</t>
        </is>
      </c>
      <c r="N1743" s="69" t="inlineStr">
        <is>
          <t>[R61 configuration] (R61)</t>
        </is>
      </c>
    </row>
    <row customFormat="1" r="1744" s="60">
      <c r="A1744" s="64" t="inlineStr">
        <is>
          <t>RP24</t>
        </is>
      </c>
      <c r="B1744" s="65" t="inlineStr">
        <is>
          <t>Receive PDO2-4</t>
        </is>
      </c>
      <c r="C1744" s="65" t="inlineStr">
        <is>
          <t>16#32E0 = 13024</t>
        </is>
      </c>
      <c r="D1744" s="65" t="inlineStr">
        <is>
          <t>16#2064/19</t>
        </is>
      </c>
      <c r="E1744" s="65" t="inlineStr">
        <is>
          <t>16#A2/01/19 = 162/01/25</t>
        </is>
      </c>
      <c r="F1744" s="66" t="n"/>
      <c r="G1744" s="65" t="inlineStr">
        <is>
          <t>Status parameters</t>
        </is>
      </c>
      <c r="H1744" s="65" t="inlineStr">
        <is>
          <t>R</t>
        </is>
      </c>
      <c r="I1744" s="65" t="inlineStr">
        <is>
          <t>UINT (Unsigned16)</t>
        </is>
      </c>
      <c r="J1744" s="65" t="inlineStr">
        <is>
          <t xml:space="preserve">1 </t>
        </is>
      </c>
      <c r="K1744" s="66" t="n"/>
      <c r="L1744" s="65" t="inlineStr">
        <is>
          <t xml:space="preserve">0  ... 65535 </t>
        </is>
      </c>
      <c r="M1744" s="65" t="inlineStr">
        <is>
          <t>[Receive PDO2-4] (RP24)</t>
        </is>
      </c>
      <c r="N1744" s="69" t="inlineStr">
        <is>
          <t>[PDO2 image] (P02)</t>
        </is>
      </c>
    </row>
    <row customFormat="1" r="1745" s="60">
      <c r="A1745" s="64" t="inlineStr">
        <is>
          <t>RP21</t>
        </is>
      </c>
      <c r="B1745" s="65" t="inlineStr">
        <is>
          <t>Receive PDO2-1</t>
        </is>
      </c>
      <c r="C1745" s="65" t="inlineStr">
        <is>
          <t>16#32DD = 13021</t>
        </is>
      </c>
      <c r="D1745" s="65" t="inlineStr">
        <is>
          <t>16#2064/16</t>
        </is>
      </c>
      <c r="E1745" s="65" t="inlineStr">
        <is>
          <t>16#A2/01/16 = 162/01/22</t>
        </is>
      </c>
      <c r="F1745" s="66" t="n"/>
      <c r="G1745" s="65" t="inlineStr">
        <is>
          <t>Status parameters</t>
        </is>
      </c>
      <c r="H1745" s="65" t="inlineStr">
        <is>
          <t>R</t>
        </is>
      </c>
      <c r="I1745" s="65" t="inlineStr">
        <is>
          <t>UINT (Unsigned16)</t>
        </is>
      </c>
      <c r="J1745" s="65" t="inlineStr">
        <is>
          <t xml:space="preserve">1 </t>
        </is>
      </c>
      <c r="K1745" s="66" t="n"/>
      <c r="L1745" s="65" t="inlineStr">
        <is>
          <t xml:space="preserve">0  ... 65535 </t>
        </is>
      </c>
      <c r="M1745" s="65" t="inlineStr">
        <is>
          <t>[Receive PDO2-1] (RP21)</t>
        </is>
      </c>
      <c r="N1745" s="69" t="inlineStr">
        <is>
          <t>[PDO2 image] (P02)</t>
        </is>
      </c>
    </row>
    <row customFormat="1" r="1746" s="60">
      <c r="A1746" s="64" t="inlineStr">
        <is>
          <t>RP22</t>
        </is>
      </c>
      <c r="B1746" s="65" t="inlineStr">
        <is>
          <t>Receive PDO2-2</t>
        </is>
      </c>
      <c r="C1746" s="65" t="inlineStr">
        <is>
          <t>16#32DE = 13022</t>
        </is>
      </c>
      <c r="D1746" s="65" t="inlineStr">
        <is>
          <t>16#2064/17</t>
        </is>
      </c>
      <c r="E1746" s="65" t="inlineStr">
        <is>
          <t>16#A2/01/17 = 162/01/23</t>
        </is>
      </c>
      <c r="F1746" s="66" t="n"/>
      <c r="G1746" s="65" t="inlineStr">
        <is>
          <t>Status parameters</t>
        </is>
      </c>
      <c r="H1746" s="65" t="inlineStr">
        <is>
          <t>R</t>
        </is>
      </c>
      <c r="I1746" s="65" t="inlineStr">
        <is>
          <t>UINT (Unsigned16)</t>
        </is>
      </c>
      <c r="J1746" s="65" t="inlineStr">
        <is>
          <t xml:space="preserve">1 </t>
        </is>
      </c>
      <c r="K1746" s="66" t="n"/>
      <c r="L1746" s="65" t="inlineStr">
        <is>
          <t xml:space="preserve">0  ... 65535 </t>
        </is>
      </c>
      <c r="M1746" s="65" t="inlineStr">
        <is>
          <t>[Receive PDO2-2] (RP22)</t>
        </is>
      </c>
      <c r="N1746" s="69" t="inlineStr">
        <is>
          <t>[PDO2 image] (P02)</t>
        </is>
      </c>
    </row>
    <row customFormat="1" r="1747" s="60">
      <c r="A1747" s="64" t="inlineStr">
        <is>
          <t>RP23</t>
        </is>
      </c>
      <c r="B1747" s="65" t="inlineStr">
        <is>
          <t>Receive PDO2-3</t>
        </is>
      </c>
      <c r="C1747" s="65" t="inlineStr">
        <is>
          <t>16#32DF = 13023</t>
        </is>
      </c>
      <c r="D1747" s="65" t="inlineStr">
        <is>
          <t>16#2064/18</t>
        </is>
      </c>
      <c r="E1747" s="65" t="inlineStr">
        <is>
          <t>16#A2/01/18 = 162/01/24</t>
        </is>
      </c>
      <c r="F1747" s="66" t="n"/>
      <c r="G1747" s="65" t="inlineStr">
        <is>
          <t>Status parameters</t>
        </is>
      </c>
      <c r="H1747" s="65" t="inlineStr">
        <is>
          <t>R</t>
        </is>
      </c>
      <c r="I1747" s="65" t="inlineStr">
        <is>
          <t>UINT (Unsigned16)</t>
        </is>
      </c>
      <c r="J1747" s="65" t="inlineStr">
        <is>
          <t xml:space="preserve">1 </t>
        </is>
      </c>
      <c r="K1747" s="66" t="n"/>
      <c r="L1747" s="65" t="inlineStr">
        <is>
          <t xml:space="preserve">0  ... 65535 </t>
        </is>
      </c>
      <c r="M1747" s="65" t="inlineStr">
        <is>
          <t>[Receive PDO2-3] (RP23)</t>
        </is>
      </c>
      <c r="N1747" s="69" t="inlineStr">
        <is>
          <t>[PDO2 image] (P02)</t>
        </is>
      </c>
    </row>
    <row customFormat="1" r="1748" s="60">
      <c r="A1748" s="64" t="inlineStr">
        <is>
          <t>CMD6</t>
        </is>
      </c>
      <c r="B1748" s="65" t="inlineStr">
        <is>
          <t>Modbus 2 command register</t>
        </is>
      </c>
      <c r="C1748" s="65" t="inlineStr">
        <is>
          <t>16#2144 = 8516</t>
        </is>
      </c>
      <c r="D1748" s="65" t="inlineStr">
        <is>
          <t>16#2037/11</t>
        </is>
      </c>
      <c r="E1748" s="65" t="inlineStr">
        <is>
          <t>16#8B/01/75 = 139/01/117</t>
        </is>
      </c>
      <c r="F1748" s="66" t="n"/>
      <c r="G1748" s="65" t="inlineStr">
        <is>
          <t>Configuration and settings</t>
        </is>
      </c>
      <c r="H1748" s="65" t="inlineStr">
        <is>
          <t>R/W</t>
        </is>
      </c>
      <c r="I1748" s="67" t="inlineStr">
        <is>
          <t>WORD (BitString16)</t>
        </is>
      </c>
      <c r="J1748" s="65" t="inlineStr">
        <is>
          <t>-</t>
        </is>
      </c>
      <c r="K1748" s="66" t="n"/>
      <c r="L1748" s="66" t="n"/>
      <c r="M1748" s="65" t="inlineStr">
        <is>
          <t>[Modbus 2 Cmd] (CMD6)</t>
        </is>
      </c>
      <c r="N1748" s="69" t="inlineStr">
        <is>
          <t>[Command word image] (CWI)</t>
        </is>
      </c>
    </row>
    <row customFormat="1" r="1749" s="60">
      <c r="A1749" s="64" t="inlineStr">
        <is>
          <t>CMD7</t>
        </is>
      </c>
      <c r="B1749" s="65" t="inlineStr">
        <is>
          <t>Controller Embedded command register</t>
        </is>
      </c>
      <c r="C1749" s="65" t="inlineStr">
        <is>
          <t>16#2145 = 8517</t>
        </is>
      </c>
      <c r="D1749" s="65" t="inlineStr">
        <is>
          <t>16#2037/12</t>
        </is>
      </c>
      <c r="E1749" s="65" t="inlineStr">
        <is>
          <t>16#8B/01/76 = 139/01/118</t>
        </is>
      </c>
      <c r="F1749" s="66" t="n"/>
      <c r="G1749" s="65" t="inlineStr">
        <is>
          <t>Configuration and settings</t>
        </is>
      </c>
      <c r="H1749" s="65" t="inlineStr">
        <is>
          <t>R</t>
        </is>
      </c>
      <c r="I1749" s="67" t="inlineStr">
        <is>
          <t>WORD (BitString16)</t>
        </is>
      </c>
      <c r="J1749" s="65" t="inlineStr">
        <is>
          <t>-</t>
        </is>
      </c>
      <c r="K1749" s="66" t="n"/>
      <c r="L1749" s="66" t="n"/>
      <c r="M1749" s="65" t="inlineStr">
        <is>
          <t>[Controller Embd Cmd] (CMD7)</t>
        </is>
      </c>
      <c r="N1749" s="69" t="inlineStr">
        <is>
          <t>[Command word image] (CWI)</t>
        </is>
      </c>
    </row>
    <row customFormat="1" r="1750" s="60">
      <c r="A1750" s="64" t="inlineStr">
        <is>
          <t>BYC4</t>
        </is>
      </c>
      <c r="B1750" s="65" t="inlineStr">
        <is>
          <t>Bypass drive switch assign</t>
        </is>
      </c>
      <c r="C1750" s="65" t="inlineStr">
        <is>
          <t>16#9F28 = 40744</t>
        </is>
      </c>
      <c r="D1750" s="66" t="n"/>
      <c r="E1750" s="66" t="n"/>
      <c r="F1750" s="67" t="inlineStr">
        <is>
          <t>PSLIN</t>
        </is>
      </c>
      <c r="G1750" s="65" t="inlineStr">
        <is>
          <t>External Controller Function Configuration</t>
        </is>
      </c>
      <c r="H1750" s="65" t="inlineStr">
        <is>
          <t>R/WS</t>
        </is>
      </c>
      <c r="I1750" s="65" t="inlineStr">
        <is>
          <t>WORD (Enumeration)</t>
        </is>
      </c>
      <c r="J1750" s="65" t="inlineStr">
        <is>
          <t>-</t>
        </is>
      </c>
      <c r="K1750" s="65" t="inlineStr">
        <is>
          <t>[Not assigned] NO</t>
        </is>
      </c>
      <c r="L1750" s="66" t="n"/>
      <c r="M1750" s="66" t="n"/>
      <c r="N1750" s="68" t="n"/>
    </row>
    <row customFormat="1" r="1751" s="60">
      <c r="A1751" s="64" t="inlineStr">
        <is>
          <t>CMDC</t>
        </is>
      </c>
      <c r="B1751" s="65" t="inlineStr">
        <is>
          <t>Command channel</t>
        </is>
      </c>
      <c r="C1751" s="65" t="inlineStr">
        <is>
          <t>16#FA28 = 64040</t>
        </is>
      </c>
      <c r="D1751" s="66" t="n"/>
      <c r="E1751" s="66" t="n"/>
      <c r="F1751" s="67" t="inlineStr">
        <is>
          <t>CNL</t>
        </is>
      </c>
      <c r="G1751" s="65" t="inlineStr">
        <is>
          <t>Status parameters</t>
        </is>
      </c>
      <c r="H1751" s="65" t="inlineStr">
        <is>
          <t>R</t>
        </is>
      </c>
      <c r="I1751" s="65" t="inlineStr">
        <is>
          <t>WORD (Enumeration)</t>
        </is>
      </c>
      <c r="J1751" s="65" t="inlineStr">
        <is>
          <t>-</t>
        </is>
      </c>
      <c r="K1751" s="66" t="n"/>
      <c r="L1751" s="66" t="n"/>
      <c r="M1751" s="65" t="inlineStr">
        <is>
          <t>[Command Channel] (CMDC)</t>
        </is>
      </c>
      <c r="N1751" s="69" t="inlineStr">
        <is>
          <t>[Communication map] (CMM)</t>
        </is>
      </c>
    </row>
    <row customFormat="1" r="1752" s="60">
      <c r="A1752" s="64" t="inlineStr">
        <is>
          <t>DOFC</t>
        </is>
      </c>
      <c r="B1752" s="65" t="inlineStr">
        <is>
          <t>Downward optical error counter</t>
        </is>
      </c>
      <c r="C1752" s="65" t="inlineStr">
        <is>
          <t>16#9B49 = 39753</t>
        </is>
      </c>
      <c r="D1752" s="66" t="n"/>
      <c r="E1752" s="66" t="n"/>
      <c r="F1752" s="66" t="n"/>
      <c r="G1752" s="65" t="inlineStr">
        <is>
          <t>Power cell configuration</t>
        </is>
      </c>
      <c r="H1752" s="65" t="inlineStr">
        <is>
          <t>R</t>
        </is>
      </c>
      <c r="I1752" s="65" t="inlineStr">
        <is>
          <t>UINT (Unsigned16)</t>
        </is>
      </c>
      <c r="J1752" s="65" t="inlineStr">
        <is>
          <t xml:space="preserve">1 </t>
        </is>
      </c>
      <c r="K1752" s="66" t="n"/>
      <c r="L1752" s="65" t="inlineStr">
        <is>
          <t xml:space="preserve">0  ... 65535 </t>
        </is>
      </c>
      <c r="M1752" s="66" t="n"/>
      <c r="N1752" s="68" t="n"/>
    </row>
    <row customFormat="1" r="1753" s="60">
      <c r="A1753" s="64" t="inlineStr">
        <is>
          <t>OTRN</t>
        </is>
      </c>
      <c r="B1753" s="65" t="inlineStr">
        <is>
          <t>Motor Torque in Nm</t>
        </is>
      </c>
      <c r="C1753" s="65" t="inlineStr">
        <is>
          <t>16#0C90 = 3216</t>
        </is>
      </c>
      <c r="D1753" s="65" t="inlineStr">
        <is>
          <t>16#2002/11</t>
        </is>
      </c>
      <c r="E1753" s="65" t="inlineStr">
        <is>
          <t>16#71/01/11 = 113/01/17</t>
        </is>
      </c>
      <c r="F1753" s="66" t="n"/>
      <c r="G1753" s="65" t="inlineStr">
        <is>
          <t>Status parameters</t>
        </is>
      </c>
      <c r="H1753" s="65" t="inlineStr">
        <is>
          <t>R</t>
        </is>
      </c>
      <c r="I1753" s="65" t="inlineStr">
        <is>
          <t>INT (Signed16)</t>
        </is>
      </c>
      <c r="J1753" s="65" t="inlineStr">
        <is>
          <t>Refer to programming manual</t>
        </is>
      </c>
      <c r="K1753" s="66" t="n"/>
      <c r="L1753" s="65" t="inlineStr">
        <is>
          <t>-32767 ... 32767</t>
        </is>
      </c>
      <c r="M1753" s="65" t="inlineStr">
        <is>
          <t>[Motor Torque (Nm)] (OTRN)</t>
        </is>
      </c>
      <c r="N1753" s="69" t="inlineStr">
        <is>
          <t>[Motor parameters] (MMO)</t>
        </is>
      </c>
    </row>
    <row customFormat="1" r="1754" s="60">
      <c r="A1754" s="64" t="inlineStr">
        <is>
          <t>SMST</t>
        </is>
      </c>
      <c r="B1754" s="65" t="inlineStr">
        <is>
          <t>Synchro to mains stabilization time</t>
        </is>
      </c>
      <c r="C1754" s="65" t="inlineStr">
        <is>
          <t>16#41F6 = 16886</t>
        </is>
      </c>
      <c r="D1754" s="65" t="inlineStr">
        <is>
          <t>16#208A/57</t>
        </is>
      </c>
      <c r="E1754" s="65" t="inlineStr">
        <is>
          <t>16#B5/01/57 = 181/01/87</t>
        </is>
      </c>
      <c r="F1754" s="66" t="n"/>
      <c r="G1754" s="65" t="inlineStr">
        <is>
          <t>Synchronization to mains stabilization time</t>
        </is>
      </c>
      <c r="H1754" s="65" t="inlineStr">
        <is>
          <t>R/WS</t>
        </is>
      </c>
      <c r="I1754" s="65" t="inlineStr">
        <is>
          <t>UINT (Unsigned16)</t>
        </is>
      </c>
      <c r="J1754" s="65" t="inlineStr">
        <is>
          <t>0.1 s</t>
        </is>
      </c>
      <c r="K1754" s="65" t="inlineStr">
        <is>
          <t>2.0 s</t>
        </is>
      </c>
      <c r="L1754" s="65" t="inlineStr">
        <is>
          <t>0.1 s ... 120.0 s</t>
        </is>
      </c>
      <c r="M1754" s="66" t="n"/>
      <c r="N1754" s="68" t="n"/>
    </row>
    <row customFormat="1" r="1755" s="60">
      <c r="A1755" s="64" t="inlineStr">
        <is>
          <t>TFDB</t>
        </is>
      </c>
      <c r="B1755" s="65" t="inlineStr">
        <is>
          <t>Motor winding B delay after Run</t>
        </is>
      </c>
      <c r="C1755" s="65" t="inlineStr">
        <is>
          <t>16#416C = 16748</t>
        </is>
      </c>
      <c r="D1755" s="65" t="inlineStr">
        <is>
          <t>16#2089/31</t>
        </is>
      </c>
      <c r="E1755" s="65" t="inlineStr">
        <is>
          <t>16#B4/01/95 = 180/01/149</t>
        </is>
      </c>
      <c r="F1755" s="66" t="n"/>
      <c r="G1755" s="65" t="inlineStr">
        <is>
          <t>Configuration and settings</t>
        </is>
      </c>
      <c r="H1755" s="65" t="inlineStr">
        <is>
          <t>R/W</t>
        </is>
      </c>
      <c r="I1755" s="65" t="inlineStr">
        <is>
          <t>UINT (Unsigned16)</t>
        </is>
      </c>
      <c r="J1755" s="65" t="inlineStr">
        <is>
          <t>1 s</t>
        </is>
      </c>
      <c r="K1755" s="65" t="inlineStr">
        <is>
          <t>0 s</t>
        </is>
      </c>
      <c r="L1755" s="65" t="inlineStr">
        <is>
          <t>0 s ... 300 s</t>
        </is>
      </c>
      <c r="M1755" s="65" t="inlineStr">
        <is>
          <t>[MotorWinding B Delay] (TFDB)</t>
        </is>
      </c>
      <c r="N1755" s="69" t="inlineStr">
        <is>
          <t>[Motor winding B] (CTIB)</t>
        </is>
      </c>
    </row>
    <row customFormat="1" r="1756" s="60">
      <c r="A1756" s="64" t="inlineStr">
        <is>
          <t>TFDC</t>
        </is>
      </c>
      <c r="B1756" s="65" t="inlineStr">
        <is>
          <t>Motor bearing A delay after Run</t>
        </is>
      </c>
      <c r="C1756" s="65" t="inlineStr">
        <is>
          <t>16#416D = 16749</t>
        </is>
      </c>
      <c r="D1756" s="65" t="inlineStr">
        <is>
          <t>16#2089/32</t>
        </is>
      </c>
      <c r="E1756" s="65" t="inlineStr">
        <is>
          <t>16#B4/01/96 = 180/01/150</t>
        </is>
      </c>
      <c r="F1756" s="66" t="n"/>
      <c r="G1756" s="65" t="inlineStr">
        <is>
          <t>Configuration and settings</t>
        </is>
      </c>
      <c r="H1756" s="65" t="inlineStr">
        <is>
          <t>R/W</t>
        </is>
      </c>
      <c r="I1756" s="65" t="inlineStr">
        <is>
          <t>UINT (Unsigned16)</t>
        </is>
      </c>
      <c r="J1756" s="65" t="inlineStr">
        <is>
          <t>1 s</t>
        </is>
      </c>
      <c r="K1756" s="65" t="inlineStr">
        <is>
          <t>0 s</t>
        </is>
      </c>
      <c r="L1756" s="65" t="inlineStr">
        <is>
          <t>0 s ... 300 s</t>
        </is>
      </c>
      <c r="M1756" s="65" t="inlineStr">
        <is>
          <t>[MotorBearing A Delay] (TFDC)</t>
        </is>
      </c>
      <c r="N1756" s="69" t="inlineStr">
        <is>
          <t>[Motor bearing A] (CTIC)</t>
        </is>
      </c>
    </row>
    <row customFormat="1" r="1757" s="60">
      <c r="A1757" s="64" t="inlineStr">
        <is>
          <t>TFDD</t>
        </is>
      </c>
      <c r="B1757" s="65" t="inlineStr">
        <is>
          <t>Motor bearing B delay after Run</t>
        </is>
      </c>
      <c r="C1757" s="65" t="inlineStr">
        <is>
          <t>16#416E = 16750</t>
        </is>
      </c>
      <c r="D1757" s="65" t="inlineStr">
        <is>
          <t>16#2089/33</t>
        </is>
      </c>
      <c r="E1757" s="65" t="inlineStr">
        <is>
          <t>16#B4/01/97 = 180/01/151</t>
        </is>
      </c>
      <c r="F1757" s="66" t="n"/>
      <c r="G1757" s="65" t="inlineStr">
        <is>
          <t>Configuration and settings</t>
        </is>
      </c>
      <c r="H1757" s="65" t="inlineStr">
        <is>
          <t>R/W</t>
        </is>
      </c>
      <c r="I1757" s="65" t="inlineStr">
        <is>
          <t>UINT (Unsigned16)</t>
        </is>
      </c>
      <c r="J1757" s="65" t="inlineStr">
        <is>
          <t>1 s</t>
        </is>
      </c>
      <c r="K1757" s="65" t="inlineStr">
        <is>
          <t>0 s</t>
        </is>
      </c>
      <c r="L1757" s="65" t="inlineStr">
        <is>
          <t>0 s ... 300 s</t>
        </is>
      </c>
      <c r="M1757" s="65" t="inlineStr">
        <is>
          <t>[MotorBearing B Delay] (TFDD)</t>
        </is>
      </c>
      <c r="N1757" s="69" t="inlineStr">
        <is>
          <t>[Motor bearing B] (CTID)</t>
        </is>
      </c>
    </row>
    <row customFormat="1" r="1758" s="60">
      <c r="A1758" s="64" t="inlineStr">
        <is>
          <t>RP33</t>
        </is>
      </c>
      <c r="B1758" s="65" t="inlineStr">
        <is>
          <t>Receive PDO3-3</t>
        </is>
      </c>
      <c r="C1758" s="65" t="inlineStr">
        <is>
          <t>16#32CB = 13003</t>
        </is>
      </c>
      <c r="D1758" s="65" t="inlineStr">
        <is>
          <t>16#2064/4</t>
        </is>
      </c>
      <c r="E1758" s="65" t="inlineStr">
        <is>
          <t>16#A2/01/04 = 162/01/04</t>
        </is>
      </c>
      <c r="F1758" s="66" t="n"/>
      <c r="G1758" s="65" t="inlineStr">
        <is>
          <t>Configuration and settings</t>
        </is>
      </c>
      <c r="H1758" s="65" t="inlineStr">
        <is>
          <t>R</t>
        </is>
      </c>
      <c r="I1758" s="65" t="inlineStr">
        <is>
          <t>UINT (Unsigned16)</t>
        </is>
      </c>
      <c r="J1758" s="65" t="inlineStr">
        <is>
          <t xml:space="preserve">1 </t>
        </is>
      </c>
      <c r="K1758" s="66" t="n"/>
      <c r="L1758" s="65" t="inlineStr">
        <is>
          <t xml:space="preserve">0  ... 65535 </t>
        </is>
      </c>
      <c r="M1758" s="65" t="inlineStr">
        <is>
          <t>[Receive PDO3-3] (RP33)</t>
        </is>
      </c>
      <c r="N1758" s="69" t="inlineStr">
        <is>
          <t>[PDO3 image] (P03)</t>
        </is>
      </c>
    </row>
    <row customFormat="1" r="1759" s="60">
      <c r="A1759" s="64" t="inlineStr">
        <is>
          <t>RP32</t>
        </is>
      </c>
      <c r="B1759" s="65" t="inlineStr">
        <is>
          <t>Receive PDO3-2</t>
        </is>
      </c>
      <c r="C1759" s="65" t="inlineStr">
        <is>
          <t>16#32CA = 13002</t>
        </is>
      </c>
      <c r="D1759" s="65" t="inlineStr">
        <is>
          <t>16#2064/3</t>
        </is>
      </c>
      <c r="E1759" s="65" t="inlineStr">
        <is>
          <t>16#A2/01/03 = 162/01/03</t>
        </is>
      </c>
      <c r="F1759" s="66" t="n"/>
      <c r="G1759" s="65" t="inlineStr">
        <is>
          <t>Configuration and settings</t>
        </is>
      </c>
      <c r="H1759" s="65" t="inlineStr">
        <is>
          <t>R</t>
        </is>
      </c>
      <c r="I1759" s="65" t="inlineStr">
        <is>
          <t>UINT (Unsigned16)</t>
        </is>
      </c>
      <c r="J1759" s="65" t="inlineStr">
        <is>
          <t xml:space="preserve">1 </t>
        </is>
      </c>
      <c r="K1759" s="66" t="n"/>
      <c r="L1759" s="65" t="inlineStr">
        <is>
          <t xml:space="preserve">0  ... 65535 </t>
        </is>
      </c>
      <c r="M1759" s="65" t="inlineStr">
        <is>
          <t>[Receive PDO3-2] (RP32)</t>
        </is>
      </c>
      <c r="N1759" s="69" t="inlineStr">
        <is>
          <t>[PDO3 image] (P03)</t>
        </is>
      </c>
    </row>
    <row customFormat="1" r="1760" s="60">
      <c r="A1760" s="64" t="inlineStr">
        <is>
          <t>SMAS</t>
        </is>
      </c>
      <c r="B1760" s="65" t="inlineStr">
        <is>
          <t>Synchro to mains anti-start delay</t>
        </is>
      </c>
      <c r="C1760" s="65" t="inlineStr">
        <is>
          <t>16#41FE = 16894</t>
        </is>
      </c>
      <c r="D1760" s="65" t="inlineStr">
        <is>
          <t>16#208A/5F</t>
        </is>
      </c>
      <c r="E1760" s="65" t="inlineStr">
        <is>
          <t>16#B5/01/5F = 181/01/95</t>
        </is>
      </c>
      <c r="F1760" s="66" t="n"/>
      <c r="G1760" s="65" t="inlineStr">
        <is>
          <t>Synchronization to mains load time</t>
        </is>
      </c>
      <c r="H1760" s="65" t="inlineStr">
        <is>
          <t>R/WS</t>
        </is>
      </c>
      <c r="I1760" s="65" t="inlineStr">
        <is>
          <t>UINT (Unsigned16)</t>
        </is>
      </c>
      <c r="J1760" s="65" t="inlineStr">
        <is>
          <t>0.1 s</t>
        </is>
      </c>
      <c r="K1760" s="65" t="inlineStr">
        <is>
          <t>1.0 s</t>
        </is>
      </c>
      <c r="L1760" s="65" t="inlineStr">
        <is>
          <t>0.0 s ... 100.0 s</t>
        </is>
      </c>
      <c r="M1760" s="66" t="n"/>
      <c r="N1760" s="68" t="n"/>
    </row>
    <row customFormat="1" r="1761" s="60">
      <c r="A1761" s="64" t="inlineStr">
        <is>
          <t>SMAP</t>
        </is>
      </c>
      <c r="B1761" s="65" t="inlineStr">
        <is>
          <t>Synchro to mains angle phase-shift</t>
        </is>
      </c>
      <c r="C1761" s="65" t="inlineStr">
        <is>
          <t>16#41F3 = 16883</t>
        </is>
      </c>
      <c r="D1761" s="65" t="inlineStr">
        <is>
          <t>16#208A/54</t>
        </is>
      </c>
      <c r="E1761" s="65" t="inlineStr">
        <is>
          <t>16#B5/01/54 = 181/01/84</t>
        </is>
      </c>
      <c r="F1761" s="66" t="n"/>
      <c r="G1761" s="65" t="inlineStr">
        <is>
          <t>Synchronization to mains angle phase-shift</t>
        </is>
      </c>
      <c r="H1761" s="65" t="inlineStr">
        <is>
          <t>R/W</t>
        </is>
      </c>
      <c r="I1761" s="65" t="inlineStr">
        <is>
          <t>INT (Signed16)</t>
        </is>
      </c>
      <c r="J1761" s="65" t="inlineStr">
        <is>
          <t>0.01 °</t>
        </is>
      </c>
      <c r="K1761" s="65" t="inlineStr">
        <is>
          <t>0.00 °</t>
        </is>
      </c>
      <c r="L1761" s="65" t="inlineStr">
        <is>
          <t>-180.00 ° ... 180.00 °</t>
        </is>
      </c>
      <c r="M1761" s="66" t="n"/>
      <c r="N1761" s="68" t="n"/>
    </row>
    <row customFormat="1" r="1762" s="60">
      <c r="A1762" s="64" t="inlineStr">
        <is>
          <t>SMAT</t>
        </is>
      </c>
      <c r="B1762" s="65" t="inlineStr">
        <is>
          <t>Synchro to mains angle threshold</t>
        </is>
      </c>
      <c r="C1762" s="65" t="inlineStr">
        <is>
          <t>16#41F8 = 16888</t>
        </is>
      </c>
      <c r="D1762" s="65" t="inlineStr">
        <is>
          <t>16#208A/59</t>
        </is>
      </c>
      <c r="E1762" s="65" t="inlineStr">
        <is>
          <t>16#B5/01/59 = 181/01/89</t>
        </is>
      </c>
      <c r="F1762" s="66" t="n"/>
      <c r="G1762" s="65" t="inlineStr">
        <is>
          <t>Synchronization to mains angle threshold</t>
        </is>
      </c>
      <c r="H1762" s="65" t="inlineStr">
        <is>
          <t>R/WS</t>
        </is>
      </c>
      <c r="I1762" s="65" t="inlineStr">
        <is>
          <t>UINT (Unsigned16)</t>
        </is>
      </c>
      <c r="J1762" s="65" t="inlineStr">
        <is>
          <t>0.01 °</t>
        </is>
      </c>
      <c r="K1762" s="65" t="inlineStr">
        <is>
          <t>1.50 °</t>
        </is>
      </c>
      <c r="L1762" s="65" t="inlineStr">
        <is>
          <t>0.00 ° ... 180.00 °</t>
        </is>
      </c>
      <c r="M1762" s="66" t="n"/>
      <c r="N1762" s="68" t="n"/>
    </row>
    <row customFormat="1" r="1763" s="60">
      <c r="A1763" s="64" t="inlineStr">
        <is>
          <t>LAC</t>
        </is>
      </c>
      <c r="B1763" s="65" t="inlineStr">
        <is>
          <t>Access Level</t>
        </is>
      </c>
      <c r="C1763" s="65" t="inlineStr">
        <is>
          <t>16#0BBE = 3006</t>
        </is>
      </c>
      <c r="D1763" s="65" t="inlineStr">
        <is>
          <t>16#2000/7</t>
        </is>
      </c>
      <c r="E1763" s="65" t="inlineStr">
        <is>
          <t>16#70/01/07 = 112/01/07</t>
        </is>
      </c>
      <c r="F1763" s="67" t="inlineStr">
        <is>
          <t>LAC</t>
        </is>
      </c>
      <c r="G1763" s="65" t="inlineStr">
        <is>
          <t>Configuration and settings</t>
        </is>
      </c>
      <c r="H1763" s="65" t="inlineStr">
        <is>
          <t>R/W</t>
        </is>
      </c>
      <c r="I1763" s="65" t="inlineStr">
        <is>
          <t>WORD (Enumeration)</t>
        </is>
      </c>
      <c r="J1763" s="65" t="inlineStr">
        <is>
          <t>-</t>
        </is>
      </c>
      <c r="K1763" s="65" t="inlineStr">
        <is>
          <t>[Standard access] STD</t>
        </is>
      </c>
      <c r="L1763" s="66" t="n"/>
      <c r="M1763" s="65" t="inlineStr">
        <is>
          <t>[Access Level] (LAC)</t>
        </is>
      </c>
      <c r="N1763" s="69" t="inlineStr">
        <is>
          <t>[My preferences] (MYP)</t>
        </is>
      </c>
    </row>
    <row customFormat="1" r="1764" s="60">
      <c r="A1764" s="64" t="inlineStr">
        <is>
          <t>SMAB</t>
        </is>
      </c>
      <c r="B1764" s="65" t="inlineStr">
        <is>
          <t>Synchro to mains angle bandwidth</t>
        </is>
      </c>
      <c r="C1764" s="65" t="inlineStr">
        <is>
          <t>16#41F2 = 16882</t>
        </is>
      </c>
      <c r="D1764" s="65" t="inlineStr">
        <is>
          <t>16#208A/53</t>
        </is>
      </c>
      <c r="E1764" s="65" t="inlineStr">
        <is>
          <t>16#B5/01/53 = 181/01/83</t>
        </is>
      </c>
      <c r="F1764" s="66" t="n"/>
      <c r="G1764" s="65" t="inlineStr">
        <is>
          <t>Synchronization to mains angle bandwidth</t>
        </is>
      </c>
      <c r="H1764" s="65" t="inlineStr">
        <is>
          <t>R/WS</t>
        </is>
      </c>
      <c r="I1764" s="65" t="inlineStr">
        <is>
          <t>UINT (Unsigned16)</t>
        </is>
      </c>
      <c r="J1764" s="65" t="inlineStr">
        <is>
          <t>0.01 Hz</t>
        </is>
      </c>
      <c r="K1764" s="65" t="inlineStr">
        <is>
          <t>0.15 Hz</t>
        </is>
      </c>
      <c r="L1764" s="65" t="inlineStr">
        <is>
          <t>0.01 Hz ... 1.00 Hz</t>
        </is>
      </c>
      <c r="M1764" s="66" t="n"/>
      <c r="N1764" s="68" t="n"/>
    </row>
    <row customFormat="1" r="1765" s="60">
      <c r="A1765" s="64" t="inlineStr">
        <is>
          <t>QF3S</t>
        </is>
      </c>
      <c r="B1765" s="65" t="inlineStr">
        <is>
          <t>QF3 Command State</t>
        </is>
      </c>
      <c r="C1765" s="65" t="inlineStr">
        <is>
          <t>16#9F18 = 40728</t>
        </is>
      </c>
      <c r="D1765" s="66" t="n"/>
      <c r="E1765" s="66" t="n"/>
      <c r="F1765" s="67" t="inlineStr">
        <is>
          <t>QF0S</t>
        </is>
      </c>
      <c r="G1765" s="65" t="inlineStr">
        <is>
          <t>External Controller Function Configuration</t>
        </is>
      </c>
      <c r="H1765" s="65" t="inlineStr">
        <is>
          <t>R/W</t>
        </is>
      </c>
      <c r="I1765" s="65" t="inlineStr">
        <is>
          <t>WORD (Enumeration)</t>
        </is>
      </c>
      <c r="J1765" s="65" t="inlineStr">
        <is>
          <t>-</t>
        </is>
      </c>
      <c r="K1765" s="66" t="n"/>
      <c r="L1765" s="66" t="n"/>
      <c r="M1765" s="65" t="inlineStr">
        <is>
          <t>[QF3 Command State] (QF3S)</t>
        </is>
      </c>
      <c r="N1765" s="69" t="inlineStr">
        <is>
          <t>[V0_SubmenuBypassCircuitbreaker] (CCB)</t>
        </is>
      </c>
    </row>
    <row customFormat="1" r="1766" s="60">
      <c r="A1766" s="64" t="inlineStr">
        <is>
          <t>QF55</t>
        </is>
      </c>
      <c r="B1766" s="65" t="inlineStr">
        <is>
          <t>QF5 Closing Filter time</t>
        </is>
      </c>
      <c r="C1766" s="65" t="inlineStr">
        <is>
          <t>16#9F67 = 40807</t>
        </is>
      </c>
      <c r="D1766" s="66" t="n"/>
      <c r="E1766" s="66" t="n"/>
      <c r="F1766" s="66" t="n"/>
      <c r="G1766" s="65" t="inlineStr">
        <is>
          <t>External Controller Function Configuration</t>
        </is>
      </c>
      <c r="H1766" s="65" t="inlineStr">
        <is>
          <t>R/WS</t>
        </is>
      </c>
      <c r="I1766" s="65" t="inlineStr">
        <is>
          <t>UINT (Unsigned16)</t>
        </is>
      </c>
      <c r="J1766" s="65" t="inlineStr">
        <is>
          <t>0.1 s</t>
        </is>
      </c>
      <c r="K1766" s="65" t="inlineStr">
        <is>
          <t>0.5 s</t>
        </is>
      </c>
      <c r="L1766" s="65" t="inlineStr">
        <is>
          <t>0.0 s ... 60.0 s</t>
        </is>
      </c>
      <c r="M1766" s="66" t="n"/>
      <c r="N1766" s="68" t="n"/>
    </row>
    <row customFormat="1" r="1767" s="60">
      <c r="A1767" s="64" t="inlineStr">
        <is>
          <t>R62D</t>
        </is>
      </c>
      <c r="B1767" s="65" t="inlineStr">
        <is>
          <t>R62 Delay time</t>
        </is>
      </c>
      <c r="C1767" s="65" t="inlineStr">
        <is>
          <t>16#10D3 = 4307</t>
        </is>
      </c>
      <c r="D1767" s="65" t="inlineStr">
        <is>
          <t>16#200D/8</t>
        </is>
      </c>
      <c r="E1767" s="65" t="inlineStr">
        <is>
          <t>16#76/01/6C = 118/01/108</t>
        </is>
      </c>
      <c r="F1767" s="66" t="n"/>
      <c r="G1767" s="65" t="inlineStr">
        <is>
          <t>Configuration and settings</t>
        </is>
      </c>
      <c r="H1767" s="65" t="inlineStr">
        <is>
          <t>R/W</t>
        </is>
      </c>
      <c r="I1767" s="65" t="inlineStr">
        <is>
          <t>UINT (Unsigned16)</t>
        </is>
      </c>
      <c r="J1767" s="65" t="inlineStr">
        <is>
          <t>1 ms</t>
        </is>
      </c>
      <c r="K1767" s="65" t="inlineStr">
        <is>
          <t>0 ms</t>
        </is>
      </c>
      <c r="L1767" s="65" t="inlineStr">
        <is>
          <t>0 ms ... 60000 ms</t>
        </is>
      </c>
      <c r="M1767" s="65" t="inlineStr">
        <is>
          <t>[R62 Delay time] (R62D)</t>
        </is>
      </c>
      <c r="N1767" s="69" t="inlineStr">
        <is>
          <t>[R62 configuration] (R62)</t>
        </is>
      </c>
    </row>
    <row customFormat="1" r="1768" s="60">
      <c r="A1768" s="64" t="inlineStr">
        <is>
          <t>R62H</t>
        </is>
      </c>
      <c r="B1768" s="65" t="inlineStr">
        <is>
          <t>R62 Holding time</t>
        </is>
      </c>
      <c r="C1768" s="65" t="inlineStr">
        <is>
          <t>16#10D4 = 4308</t>
        </is>
      </c>
      <c r="D1768" s="65" t="inlineStr">
        <is>
          <t>16#200D/9</t>
        </is>
      </c>
      <c r="E1768" s="65" t="inlineStr">
        <is>
          <t>16#76/01/6D = 118/01/109</t>
        </is>
      </c>
      <c r="F1768" s="66" t="n"/>
      <c r="G1768" s="65" t="inlineStr">
        <is>
          <t>Configuration and settings</t>
        </is>
      </c>
      <c r="H1768" s="65" t="inlineStr">
        <is>
          <t>R/W</t>
        </is>
      </c>
      <c r="I1768" s="65" t="inlineStr">
        <is>
          <t>UINT (Unsigned16)</t>
        </is>
      </c>
      <c r="J1768" s="65" t="inlineStr">
        <is>
          <t>1 ms</t>
        </is>
      </c>
      <c r="K1768" s="65" t="inlineStr">
        <is>
          <t>0 ms</t>
        </is>
      </c>
      <c r="L1768" s="65" t="inlineStr">
        <is>
          <t>0 ms ... 9999 ms</t>
        </is>
      </c>
      <c r="M1768" s="65" t="inlineStr">
        <is>
          <t>[R62 Holding time] (R62H)</t>
        </is>
      </c>
      <c r="N1768" s="69" t="inlineStr">
        <is>
          <t>[R62 configuration] (R62)</t>
        </is>
      </c>
    </row>
    <row customFormat="1" r="1769" s="60">
      <c r="A1769" s="64" t="inlineStr">
        <is>
          <t>COM1</t>
        </is>
      </c>
      <c r="B1769" s="65" t="inlineStr">
        <is>
          <t>Modbus com. status</t>
        </is>
      </c>
      <c r="C1769" s="65" t="inlineStr">
        <is>
          <t>16#FA2F = 64047</t>
        </is>
      </c>
      <c r="D1769" s="66" t="n"/>
      <c r="E1769" s="66" t="n"/>
      <c r="F1769" s="67" t="inlineStr">
        <is>
          <t>COM1</t>
        </is>
      </c>
      <c r="G1769" s="65" t="inlineStr">
        <is>
          <t>Status parameters</t>
        </is>
      </c>
      <c r="H1769" s="65" t="inlineStr">
        <is>
          <t>R</t>
        </is>
      </c>
      <c r="I1769" s="65" t="inlineStr">
        <is>
          <t>WORD (Enumeration)</t>
        </is>
      </c>
      <c r="J1769" s="65" t="inlineStr">
        <is>
          <t>-</t>
        </is>
      </c>
      <c r="K1769" s="66" t="n"/>
      <c r="L1769" s="66" t="n"/>
      <c r="M1769" s="65" t="inlineStr">
        <is>
          <t>[Mdb com stat] (COM1)</t>
        </is>
      </c>
      <c r="N1769" s="69" t="inlineStr">
        <is>
          <t>[Modbus Fieldbus] (MD1)</t>
        </is>
      </c>
    </row>
    <row customFormat="1" r="1770" s="60">
      <c r="A1770" s="64" t="inlineStr">
        <is>
          <t>COM2</t>
        </is>
      </c>
      <c r="B1770" s="65" t="inlineStr">
        <is>
          <t>Mdb com stat</t>
        </is>
      </c>
      <c r="C1770" s="65" t="inlineStr">
        <is>
          <t>16#FA30 = 64048</t>
        </is>
      </c>
      <c r="D1770" s="66" t="n"/>
      <c r="E1770" s="66" t="n"/>
      <c r="F1770" s="67" t="inlineStr">
        <is>
          <t>COM1</t>
        </is>
      </c>
      <c r="G1770" s="65" t="inlineStr">
        <is>
          <t>Status parameters</t>
        </is>
      </c>
      <c r="H1770" s="65" t="inlineStr">
        <is>
          <t>R</t>
        </is>
      </c>
      <c r="I1770" s="65" t="inlineStr">
        <is>
          <t>WORD (Enumeration)</t>
        </is>
      </c>
      <c r="J1770" s="65" t="inlineStr">
        <is>
          <t>-</t>
        </is>
      </c>
      <c r="K1770" s="66" t="n"/>
      <c r="L1770" s="66" t="n"/>
      <c r="M1770" s="65" t="inlineStr">
        <is>
          <t>[Mdb com stat] (COM2)</t>
        </is>
      </c>
      <c r="N1770" s="69" t="inlineStr">
        <is>
          <t>[Modbus HMI] (MD2)</t>
        </is>
      </c>
    </row>
    <row customFormat="1" r="1771" s="60">
      <c r="A1771" s="64" t="inlineStr">
        <is>
          <t>NSV</t>
        </is>
      </c>
      <c r="B1771" s="65" t="inlineStr">
        <is>
          <t>Number of power on</t>
        </is>
      </c>
      <c r="C1771" s="65" t="inlineStr">
        <is>
          <t>16#35E0 = 13792</t>
        </is>
      </c>
      <c r="D1771" s="65" t="inlineStr">
        <is>
          <t>16#206B/5D</t>
        </is>
      </c>
      <c r="E1771" s="65" t="inlineStr">
        <is>
          <t>16#A5/01/C1 = 165/01/193</t>
        </is>
      </c>
      <c r="F1771" s="66" t="n"/>
      <c r="G1771" s="65" t="inlineStr">
        <is>
          <t>Configuration and settings</t>
        </is>
      </c>
      <c r="H1771" s="65" t="inlineStr">
        <is>
          <t>R/WS</t>
        </is>
      </c>
      <c r="I1771" s="65" t="inlineStr">
        <is>
          <t>UINT (Unsigned32)</t>
        </is>
      </c>
      <c r="J1771" s="65" t="inlineStr">
        <is>
          <t xml:space="preserve">1 </t>
        </is>
      </c>
      <c r="K1771" s="66" t="n"/>
      <c r="L1771" s="65" t="inlineStr">
        <is>
          <t xml:space="preserve">0  ... 4294967295 </t>
        </is>
      </c>
      <c r="M1771" s="65" t="inlineStr">
        <is>
          <t>[Nb of MV Power On] (NSV)</t>
        </is>
      </c>
      <c r="N1771" s="69" t="inlineStr">
        <is>
          <t>[Counter Management] (ELT)</t>
        </is>
      </c>
    </row>
    <row customFormat="1" r="1772" s="60">
      <c r="A1772" s="64" t="inlineStr">
        <is>
          <t>D64D</t>
        </is>
      </c>
      <c r="B1772" s="65" t="inlineStr">
        <is>
          <t>DI64 delay</t>
        </is>
      </c>
      <c r="C1772" s="65" t="inlineStr">
        <is>
          <t>16#0FD6 = 4054</t>
        </is>
      </c>
      <c r="D1772" s="65" t="inlineStr">
        <is>
          <t>16#200A/37</t>
        </is>
      </c>
      <c r="E1772" s="65" t="inlineStr">
        <is>
          <t>16#75/01/37 = 117/01/55</t>
        </is>
      </c>
      <c r="F1772" s="66" t="n"/>
      <c r="G1772" s="65" t="inlineStr">
        <is>
          <t>Configuration and settings</t>
        </is>
      </c>
      <c r="H1772" s="65" t="inlineStr">
        <is>
          <t>R/W</t>
        </is>
      </c>
      <c r="I1772" s="65" t="inlineStr">
        <is>
          <t>UINT (Unsigned16)</t>
        </is>
      </c>
      <c r="J1772" s="65" t="inlineStr">
        <is>
          <t>1 ms</t>
        </is>
      </c>
      <c r="K1772" s="65" t="inlineStr">
        <is>
          <t>2 ms</t>
        </is>
      </c>
      <c r="L1772" s="65" t="inlineStr">
        <is>
          <t>0 ms ... 200 ms</t>
        </is>
      </c>
      <c r="M1772" s="65" t="inlineStr">
        <is>
          <t>[DI64 delay] (D64D)</t>
        </is>
      </c>
      <c r="N1772" s="69" t="inlineStr">
        <is>
          <t>[DI64 configuration] (DI64)</t>
        </is>
      </c>
    </row>
    <row customFormat="1" r="1773" s="60">
      <c r="A1773" s="64" t="inlineStr">
        <is>
          <t>TLNC</t>
        </is>
      </c>
      <c r="B1773" s="65" t="inlineStr">
        <is>
          <t>Overload Nominal Current</t>
        </is>
      </c>
      <c r="C1773" s="65" t="inlineStr">
        <is>
          <t>16#1B7E = 7038</t>
        </is>
      </c>
      <c r="D1773" s="65" t="inlineStr">
        <is>
          <t>16#2028/27</t>
        </is>
      </c>
      <c r="E1773" s="65" t="inlineStr">
        <is>
          <t>16#84/01/27 = 132/01/39</t>
        </is>
      </c>
      <c r="F1773" s="66" t="n"/>
      <c r="G1773" s="65" t="inlineStr">
        <is>
          <t>Configuration and settings</t>
        </is>
      </c>
      <c r="H1773" s="65" t="inlineStr">
        <is>
          <t>R/W</t>
        </is>
      </c>
      <c r="I1773" s="65" t="inlineStr">
        <is>
          <t>UINT (Unsigned16)</t>
        </is>
      </c>
      <c r="J1773" s="65" t="inlineStr">
        <is>
          <t>Refer to programming manual</t>
        </is>
      </c>
      <c r="K1773" s="65" t="inlineStr">
        <is>
          <t>Refer to programming manual</t>
        </is>
      </c>
      <c r="L1773" s="65" t="inlineStr">
        <is>
          <t>0 ... 65535</t>
        </is>
      </c>
      <c r="M1773" s="66" t="n"/>
      <c r="N1773" s="68" t="n"/>
    </row>
    <row customFormat="1" r="1774" s="60">
      <c r="A1774" s="64" t="inlineStr">
        <is>
          <t>IFMD</t>
        </is>
      </c>
      <c r="B1774" s="65" t="inlineStr">
        <is>
          <t>Monitoring circuit D error monitoring type</t>
        </is>
      </c>
      <c r="C1774" s="65" t="inlineStr">
        <is>
          <t>16#4153 = 16723</t>
        </is>
      </c>
      <c r="D1774" s="65" t="inlineStr">
        <is>
          <t>16#2089/18</t>
        </is>
      </c>
      <c r="E1774" s="65" t="inlineStr">
        <is>
          <t>16#B4/01/7C = 180/01/124</t>
        </is>
      </c>
      <c r="F1774" s="67" t="inlineStr">
        <is>
          <t>IFM</t>
        </is>
      </c>
      <c r="G1774" s="65" t="inlineStr">
        <is>
          <t>Configuration and settings</t>
        </is>
      </c>
      <c r="H1774" s="65" t="inlineStr">
        <is>
          <t>R/WS</t>
        </is>
      </c>
      <c r="I1774" s="65" t="inlineStr">
        <is>
          <t>WORD (Enumeration)</t>
        </is>
      </c>
      <c r="J1774" s="65" t="inlineStr">
        <is>
          <t>-</t>
        </is>
      </c>
      <c r="K1774" s="65" t="inlineStr">
        <is>
          <t>[Always active] ALL</t>
        </is>
      </c>
      <c r="L1774" s="66" t="n"/>
      <c r="M1774" s="65" t="inlineStr">
        <is>
          <t>[MonitorCircuit D Monitor] (IFMD)</t>
        </is>
      </c>
      <c r="N1774" s="69" t="inlineStr">
        <is>
          <t>[Monitoring circuit D] (CMCD)</t>
        </is>
      </c>
    </row>
    <row customFormat="1" r="1775" s="60">
      <c r="A1775" s="64" t="inlineStr">
        <is>
          <t>REC1</t>
        </is>
      </c>
      <c r="B1775" s="65" t="inlineStr">
        <is>
          <t>RX Error Counter</t>
        </is>
      </c>
      <c r="C1775" s="65" t="inlineStr">
        <is>
          <t>16#17AB = 6059</t>
        </is>
      </c>
      <c r="D1775" s="65" t="inlineStr">
        <is>
          <t>16#201E/3C</t>
        </is>
      </c>
      <c r="E1775" s="65" t="inlineStr">
        <is>
          <t>16#7F/01/3C = 127/01/60</t>
        </is>
      </c>
      <c r="F1775" s="66" t="n"/>
      <c r="G1775" s="65" t="inlineStr">
        <is>
          <t>Status parameters</t>
        </is>
      </c>
      <c r="H1775" s="65" t="inlineStr">
        <is>
          <t>R</t>
        </is>
      </c>
      <c r="I1775" s="65" t="inlineStr">
        <is>
          <t>UINT (Unsigned16)</t>
        </is>
      </c>
      <c r="J1775" s="65" t="inlineStr">
        <is>
          <t xml:space="preserve">1 </t>
        </is>
      </c>
      <c r="K1775" s="66" t="n"/>
      <c r="L1775" s="65" t="inlineStr">
        <is>
          <t xml:space="preserve">0  ... 65535 </t>
        </is>
      </c>
      <c r="M1775" s="65" t="inlineStr">
        <is>
          <t>[RX Error Counter] (REC1)</t>
        </is>
      </c>
      <c r="N1775" s="69" t="inlineStr">
        <is>
          <t>[CANopen map] (CNM)</t>
        </is>
      </c>
    </row>
    <row customFormat="1" r="1776" s="60">
      <c r="A1776" s="64" t="inlineStr">
        <is>
          <t>R62S</t>
        </is>
      </c>
      <c r="B1776" s="65" t="inlineStr">
        <is>
          <t>R62 Active at</t>
        </is>
      </c>
      <c r="C1776" s="65" t="inlineStr">
        <is>
          <t>16#10D2 = 4306</t>
        </is>
      </c>
      <c r="D1776" s="65" t="inlineStr">
        <is>
          <t>16#200D/7</t>
        </is>
      </c>
      <c r="E1776" s="65" t="inlineStr">
        <is>
          <t>16#76/01/6B = 118/01/107</t>
        </is>
      </c>
      <c r="F1776" s="67" t="inlineStr">
        <is>
          <t>NPL</t>
        </is>
      </c>
      <c r="G1776" s="65" t="inlineStr">
        <is>
          <t>Configuration and settings</t>
        </is>
      </c>
      <c r="H1776" s="65" t="inlineStr">
        <is>
          <t>R/WS</t>
        </is>
      </c>
      <c r="I1776" s="65" t="inlineStr">
        <is>
          <t>WORD (Enumeration)</t>
        </is>
      </c>
      <c r="J1776" s="65" t="inlineStr">
        <is>
          <t>-</t>
        </is>
      </c>
      <c r="K1776" s="65" t="inlineStr">
        <is>
          <t>[1] POS</t>
        </is>
      </c>
      <c r="L1776" s="66" t="n"/>
      <c r="M1776" s="65" t="inlineStr">
        <is>
          <t>[R62 Active at] (R62S)</t>
        </is>
      </c>
      <c r="N1776" s="69" t="inlineStr">
        <is>
          <t>[R62 configuration] (R62)</t>
        </is>
      </c>
    </row>
    <row customFormat="1" r="1777" s="60">
      <c r="A1777" s="64" t="inlineStr">
        <is>
          <t>BYP2</t>
        </is>
      </c>
      <c r="B1777" s="65" t="inlineStr">
        <is>
          <t>Bypass PoC Reset</t>
        </is>
      </c>
      <c r="C1777" s="65" t="inlineStr">
        <is>
          <t>16#9B43 = 39747</t>
        </is>
      </c>
      <c r="D1777" s="66" t="n"/>
      <c r="E1777" s="66" t="n"/>
      <c r="F1777" s="67" t="inlineStr">
        <is>
          <t>BYP2</t>
        </is>
      </c>
      <c r="G1777" s="65" t="inlineStr">
        <is>
          <t>Power cell configuration</t>
        </is>
      </c>
      <c r="H1777" s="65" t="inlineStr">
        <is>
          <t>R/WS</t>
        </is>
      </c>
      <c r="I1777" s="65" t="inlineStr">
        <is>
          <t>WORD (Enumeration)</t>
        </is>
      </c>
      <c r="J1777" s="65" t="inlineStr">
        <is>
          <t>-</t>
        </is>
      </c>
      <c r="K1777" s="65" t="inlineStr">
        <is>
          <t>[Never] NEVER</t>
        </is>
      </c>
      <c r="L1777" s="66" t="n"/>
      <c r="M1777" s="66" t="n"/>
      <c r="N1777" s="68" t="n"/>
    </row>
    <row customFormat="1" r="1778" s="60">
      <c r="A1778" s="64" t="inlineStr">
        <is>
          <t>QF52</t>
        </is>
      </c>
      <c r="B1778" s="65" t="inlineStr">
        <is>
          <t>QF5 Open pulse time</t>
        </is>
      </c>
      <c r="C1778" s="65" t="inlineStr">
        <is>
          <t>16#9F64 = 40804</t>
        </is>
      </c>
      <c r="D1778" s="66" t="n"/>
      <c r="E1778" s="66" t="n"/>
      <c r="F1778" s="66" t="n"/>
      <c r="G1778" s="65" t="inlineStr">
        <is>
          <t>External Controller Function Configuration</t>
        </is>
      </c>
      <c r="H1778" s="65" t="inlineStr">
        <is>
          <t>R/WS</t>
        </is>
      </c>
      <c r="I1778" s="65" t="inlineStr">
        <is>
          <t>UINT (Unsigned16)</t>
        </is>
      </c>
      <c r="J1778" s="65" t="inlineStr">
        <is>
          <t>0.1 s</t>
        </is>
      </c>
      <c r="K1778" s="65" t="inlineStr">
        <is>
          <t>0.5 s</t>
        </is>
      </c>
      <c r="L1778" s="65" t="inlineStr">
        <is>
          <t>0.0 s ... 60.0 s</t>
        </is>
      </c>
      <c r="M1778" s="66" t="n"/>
      <c r="N1778" s="68" t="n"/>
    </row>
    <row customFormat="1" r="1779" s="60">
      <c r="A1779" s="64" t="inlineStr">
        <is>
          <t>QF51</t>
        </is>
      </c>
      <c r="B1779" s="65" t="inlineStr">
        <is>
          <t>QF5 Close pulse time</t>
        </is>
      </c>
      <c r="C1779" s="65" t="inlineStr">
        <is>
          <t>16#9F63 = 40803</t>
        </is>
      </c>
      <c r="D1779" s="66" t="n"/>
      <c r="E1779" s="66" t="n"/>
      <c r="F1779" s="66" t="n"/>
      <c r="G1779" s="65" t="inlineStr">
        <is>
          <t>External Controller Function Configuration</t>
        </is>
      </c>
      <c r="H1779" s="65" t="inlineStr">
        <is>
          <t>R/WS</t>
        </is>
      </c>
      <c r="I1779" s="65" t="inlineStr">
        <is>
          <t>UINT (Unsigned16)</t>
        </is>
      </c>
      <c r="J1779" s="65" t="inlineStr">
        <is>
          <t>0.1 s</t>
        </is>
      </c>
      <c r="K1779" s="65" t="inlineStr">
        <is>
          <t>0.5 s</t>
        </is>
      </c>
      <c r="L1779" s="65" t="inlineStr">
        <is>
          <t>0.0 s ... 60.0 s</t>
        </is>
      </c>
      <c r="M1779" s="66" t="n"/>
      <c r="N1779" s="68" t="n"/>
    </row>
    <row customFormat="1" r="1780" s="60">
      <c r="A1780" s="64" t="inlineStr">
        <is>
          <t>SYTM</t>
        </is>
      </c>
      <c r="B1780" s="65" t="inlineStr">
        <is>
          <t>Synchro to mains selection</t>
        </is>
      </c>
      <c r="C1780" s="65" t="inlineStr">
        <is>
          <t>16#41F0 = 16880</t>
        </is>
      </c>
      <c r="D1780" s="65" t="inlineStr">
        <is>
          <t>16#208A/51</t>
        </is>
      </c>
      <c r="E1780" s="65" t="inlineStr">
        <is>
          <t>16#B5/01/51 = 181/01/81</t>
        </is>
      </c>
      <c r="F1780" s="67" t="inlineStr">
        <is>
          <t>PSLIN</t>
        </is>
      </c>
      <c r="G1780" s="65" t="inlineStr">
        <is>
          <t>Synchronization to mains selection</t>
        </is>
      </c>
      <c r="H1780" s="65" t="inlineStr">
        <is>
          <t>R/WS</t>
        </is>
      </c>
      <c r="I1780" s="65" t="inlineStr">
        <is>
          <t>WORD (Enumeration)</t>
        </is>
      </c>
      <c r="J1780" s="65" t="inlineStr">
        <is>
          <t>-</t>
        </is>
      </c>
      <c r="K1780" s="65" t="inlineStr">
        <is>
          <t>[Not assigned] NO</t>
        </is>
      </c>
      <c r="L1780" s="66" t="n"/>
      <c r="M1780" s="66" t="n"/>
      <c r="N1780" s="68" t="n"/>
    </row>
    <row customFormat="1" r="1781" s="60">
      <c r="A1781" s="64" t="inlineStr">
        <is>
          <t>R63</t>
        </is>
      </c>
      <c r="B1781" s="65" t="inlineStr">
        <is>
          <t>R63 Assignment</t>
        </is>
      </c>
      <c r="C1781" s="65" t="inlineStr">
        <is>
          <t>16#13B3 = 5043</t>
        </is>
      </c>
      <c r="D1781" s="65" t="inlineStr">
        <is>
          <t>16#2014/2C</t>
        </is>
      </c>
      <c r="E1781" s="65" t="inlineStr">
        <is>
          <t>16#7A/01/2C = 122/01/44</t>
        </is>
      </c>
      <c r="F1781" s="67" t="inlineStr">
        <is>
          <t>PSL</t>
        </is>
      </c>
      <c r="G1781" s="65" t="inlineStr">
        <is>
          <t>Configuration and settings</t>
        </is>
      </c>
      <c r="H1781" s="65" t="inlineStr">
        <is>
          <t>R/WS</t>
        </is>
      </c>
      <c r="I1781" s="65" t="inlineStr">
        <is>
          <t>WORD (Enumeration)</t>
        </is>
      </c>
      <c r="J1781" s="65" t="inlineStr">
        <is>
          <t>-</t>
        </is>
      </c>
      <c r="K1781" s="65" t="inlineStr">
        <is>
          <t>[Not assigned] NO</t>
        </is>
      </c>
      <c r="L1781" s="66" t="n"/>
      <c r="M1781" s="65" t="inlineStr">
        <is>
          <t>[R63 Assignment] (R63)</t>
        </is>
      </c>
      <c r="N1781" s="69" t="inlineStr">
        <is>
          <t>[R63 configuration] (R63)</t>
        </is>
      </c>
    </row>
    <row customFormat="1" r="1782" s="60">
      <c r="A1782" s="64" t="inlineStr">
        <is>
          <t>R62</t>
        </is>
      </c>
      <c r="B1782" s="65" t="inlineStr">
        <is>
          <t>R62 Assignment</t>
        </is>
      </c>
      <c r="C1782" s="65" t="inlineStr">
        <is>
          <t>16#13B2 = 5042</t>
        </is>
      </c>
      <c r="D1782" s="65" t="inlineStr">
        <is>
          <t>16#2014/2B</t>
        </is>
      </c>
      <c r="E1782" s="65" t="inlineStr">
        <is>
          <t>16#7A/01/2B = 122/01/43</t>
        </is>
      </c>
      <c r="F1782" s="67" t="inlineStr">
        <is>
          <t>PSL</t>
        </is>
      </c>
      <c r="G1782" s="65" t="inlineStr">
        <is>
          <t>Configuration and settings</t>
        </is>
      </c>
      <c r="H1782" s="65" t="inlineStr">
        <is>
          <t>R/WS</t>
        </is>
      </c>
      <c r="I1782" s="65" t="inlineStr">
        <is>
          <t>WORD (Enumeration)</t>
        </is>
      </c>
      <c r="J1782" s="65" t="inlineStr">
        <is>
          <t>-</t>
        </is>
      </c>
      <c r="K1782" s="65" t="inlineStr">
        <is>
          <t>[Not assigned] NO</t>
        </is>
      </c>
      <c r="L1782" s="66" t="n"/>
      <c r="M1782" s="65" t="inlineStr">
        <is>
          <t>[R62 Assignment] (R62)</t>
        </is>
      </c>
      <c r="N1782" s="69" t="inlineStr">
        <is>
          <t>[R62 configuration] (R62)</t>
        </is>
      </c>
    </row>
    <row customFormat="1" r="1783" s="60">
      <c r="A1783" s="64" t="inlineStr">
        <is>
          <t>R61</t>
        </is>
      </c>
      <c r="B1783" s="65" t="inlineStr">
        <is>
          <t>R61 Assignment</t>
        </is>
      </c>
      <c r="C1783" s="65" t="inlineStr">
        <is>
          <t>16#13B1 = 5041</t>
        </is>
      </c>
      <c r="D1783" s="65" t="inlineStr">
        <is>
          <t>16#2014/2A</t>
        </is>
      </c>
      <c r="E1783" s="65" t="inlineStr">
        <is>
          <t>16#7A/01/2A = 122/01/42</t>
        </is>
      </c>
      <c r="F1783" s="67" t="inlineStr">
        <is>
          <t>PSL</t>
        </is>
      </c>
      <c r="G1783" s="65" t="inlineStr">
        <is>
          <t>Configuration and settings</t>
        </is>
      </c>
      <c r="H1783" s="65" t="inlineStr">
        <is>
          <t>R/WS</t>
        </is>
      </c>
      <c r="I1783" s="65" t="inlineStr">
        <is>
          <t>WORD (Enumeration)</t>
        </is>
      </c>
      <c r="J1783" s="65" t="inlineStr">
        <is>
          <t>-</t>
        </is>
      </c>
      <c r="K1783" s="65" t="inlineStr">
        <is>
          <t>[Not assigned] NO</t>
        </is>
      </c>
      <c r="L1783" s="66" t="n"/>
      <c r="M1783" s="65" t="inlineStr">
        <is>
          <t>[R61 Assignment] (R61)</t>
        </is>
      </c>
      <c r="N1783" s="69" t="inlineStr">
        <is>
          <t>[R61 configuration] (R61)</t>
        </is>
      </c>
    </row>
    <row customFormat="1" r="1784" s="60">
      <c r="A1784" s="64" t="inlineStr">
        <is>
          <t>R60</t>
        </is>
      </c>
      <c r="B1784" s="65" t="inlineStr">
        <is>
          <t>R60 Assignment</t>
        </is>
      </c>
      <c r="C1784" s="65" t="inlineStr">
        <is>
          <t>16#13B0 = 5040</t>
        </is>
      </c>
      <c r="D1784" s="65" t="inlineStr">
        <is>
          <t>16#2014/29</t>
        </is>
      </c>
      <c r="E1784" s="65" t="inlineStr">
        <is>
          <t>16#7A/01/29 = 122/01/41</t>
        </is>
      </c>
      <c r="F1784" s="67" t="inlineStr">
        <is>
          <t>PSL</t>
        </is>
      </c>
      <c r="G1784" s="65" t="inlineStr">
        <is>
          <t>Configuration and settings</t>
        </is>
      </c>
      <c r="H1784" s="65" t="inlineStr">
        <is>
          <t>R/WS</t>
        </is>
      </c>
      <c r="I1784" s="65" t="inlineStr">
        <is>
          <t>WORD (Enumeration)</t>
        </is>
      </c>
      <c r="J1784" s="65" t="inlineStr">
        <is>
          <t>-</t>
        </is>
      </c>
      <c r="K1784" s="65" t="inlineStr">
        <is>
          <t>Refer to programming manual</t>
        </is>
      </c>
      <c r="L1784" s="66" t="n"/>
      <c r="M1784" s="65" t="inlineStr">
        <is>
          <t>[R60 Assignment] (R60)</t>
        </is>
      </c>
      <c r="N1784" s="69" t="inlineStr">
        <is>
          <t>[R60 configuration] (R60)</t>
        </is>
      </c>
    </row>
    <row customFormat="1" r="1785" s="60">
      <c r="A1785" s="64" t="inlineStr">
        <is>
          <t>R67</t>
        </is>
      </c>
      <c r="B1785" s="65" t="inlineStr">
        <is>
          <t>R67 Assignment</t>
        </is>
      </c>
      <c r="C1785" s="65" t="inlineStr">
        <is>
          <t>16#13B7 = 5047</t>
        </is>
      </c>
      <c r="D1785" s="65" t="inlineStr">
        <is>
          <t>16#2014/30</t>
        </is>
      </c>
      <c r="E1785" s="65" t="inlineStr">
        <is>
          <t>16#7A/01/30 = 122/01/48</t>
        </is>
      </c>
      <c r="F1785" s="67" t="inlineStr">
        <is>
          <t>PSL</t>
        </is>
      </c>
      <c r="G1785" s="65" t="inlineStr">
        <is>
          <t>Configuration and settings</t>
        </is>
      </c>
      <c r="H1785" s="65" t="inlineStr">
        <is>
          <t>R/WS</t>
        </is>
      </c>
      <c r="I1785" s="65" t="inlineStr">
        <is>
          <t>WORD (Enumeration)</t>
        </is>
      </c>
      <c r="J1785" s="65" t="inlineStr">
        <is>
          <t>-</t>
        </is>
      </c>
      <c r="K1785" s="65" t="inlineStr">
        <is>
          <t>[Not assigned] NO</t>
        </is>
      </c>
      <c r="L1785" s="66" t="n"/>
      <c r="M1785" s="65" t="inlineStr">
        <is>
          <t>[R67 Assignment] (R67)</t>
        </is>
      </c>
      <c r="N1785" s="69" t="inlineStr">
        <is>
          <t>[R67 configuration] (R67)</t>
        </is>
      </c>
    </row>
    <row customFormat="1" r="1786" s="60">
      <c r="A1786" s="64" t="inlineStr">
        <is>
          <t>R66</t>
        </is>
      </c>
      <c r="B1786" s="65" t="inlineStr">
        <is>
          <t>R66 Assignment</t>
        </is>
      </c>
      <c r="C1786" s="65" t="inlineStr">
        <is>
          <t>16#13B6 = 5046</t>
        </is>
      </c>
      <c r="D1786" s="65" t="inlineStr">
        <is>
          <t>16#2014/2F</t>
        </is>
      </c>
      <c r="E1786" s="65" t="inlineStr">
        <is>
          <t>16#7A/01/2F = 122/01/47</t>
        </is>
      </c>
      <c r="F1786" s="67" t="inlineStr">
        <is>
          <t>PSL</t>
        </is>
      </c>
      <c r="G1786" s="65" t="inlineStr">
        <is>
          <t>Configuration and settings</t>
        </is>
      </c>
      <c r="H1786" s="65" t="inlineStr">
        <is>
          <t>R/WS</t>
        </is>
      </c>
      <c r="I1786" s="65" t="inlineStr">
        <is>
          <t>WORD (Enumeration)</t>
        </is>
      </c>
      <c r="J1786" s="65" t="inlineStr">
        <is>
          <t>-</t>
        </is>
      </c>
      <c r="K1786" s="65" t="inlineStr">
        <is>
          <t>[Not assigned] NO</t>
        </is>
      </c>
      <c r="L1786" s="66" t="n"/>
      <c r="M1786" s="65" t="inlineStr">
        <is>
          <t>[R66 Assignment] (R66)</t>
        </is>
      </c>
      <c r="N1786" s="69" t="inlineStr">
        <is>
          <t>[R66 configuration] (R66)</t>
        </is>
      </c>
    </row>
    <row customFormat="1" r="1787" s="60">
      <c r="A1787" s="64" t="inlineStr">
        <is>
          <t>R65</t>
        </is>
      </c>
      <c r="B1787" s="65" t="inlineStr">
        <is>
          <t>R65 Assignment</t>
        </is>
      </c>
      <c r="C1787" s="65" t="inlineStr">
        <is>
          <t>16#13B5 = 5045</t>
        </is>
      </c>
      <c r="D1787" s="65" t="inlineStr">
        <is>
          <t>16#2014/2E</t>
        </is>
      </c>
      <c r="E1787" s="65" t="inlineStr">
        <is>
          <t>16#7A/01/2E = 122/01/46</t>
        </is>
      </c>
      <c r="F1787" s="67" t="inlineStr">
        <is>
          <t>PSL</t>
        </is>
      </c>
      <c r="G1787" s="65" t="inlineStr">
        <is>
          <t>Configuration and settings</t>
        </is>
      </c>
      <c r="H1787" s="65" t="inlineStr">
        <is>
          <t>R/WS</t>
        </is>
      </c>
      <c r="I1787" s="65" t="inlineStr">
        <is>
          <t>WORD (Enumeration)</t>
        </is>
      </c>
      <c r="J1787" s="65" t="inlineStr">
        <is>
          <t>-</t>
        </is>
      </c>
      <c r="K1787" s="65" t="inlineStr">
        <is>
          <t>[Not assigned] NO</t>
        </is>
      </c>
      <c r="L1787" s="66" t="n"/>
      <c r="M1787" s="65" t="inlineStr">
        <is>
          <t>[R65 Assignment] (R65)</t>
        </is>
      </c>
      <c r="N1787" s="69" t="inlineStr">
        <is>
          <t>[R65 configuration] (R65)</t>
        </is>
      </c>
    </row>
    <row customFormat="1" r="1788" s="60">
      <c r="A1788" s="64" t="inlineStr">
        <is>
          <t>R64</t>
        </is>
      </c>
      <c r="B1788" s="65" t="inlineStr">
        <is>
          <t>R64 Assignment</t>
        </is>
      </c>
      <c r="C1788" s="65" t="inlineStr">
        <is>
          <t>16#13B4 = 5044</t>
        </is>
      </c>
      <c r="D1788" s="65" t="inlineStr">
        <is>
          <t>16#2014/2D</t>
        </is>
      </c>
      <c r="E1788" s="65" t="inlineStr">
        <is>
          <t>16#7A/01/2D = 122/01/45</t>
        </is>
      </c>
      <c r="F1788" s="67" t="inlineStr">
        <is>
          <t>PSL</t>
        </is>
      </c>
      <c r="G1788" s="65" t="inlineStr">
        <is>
          <t>Configuration and settings</t>
        </is>
      </c>
      <c r="H1788" s="65" t="inlineStr">
        <is>
          <t>R/WS</t>
        </is>
      </c>
      <c r="I1788" s="65" t="inlineStr">
        <is>
          <t>WORD (Enumeration)</t>
        </is>
      </c>
      <c r="J1788" s="65" t="inlineStr">
        <is>
          <t>-</t>
        </is>
      </c>
      <c r="K1788" s="65" t="inlineStr">
        <is>
          <t>[Not assigned] NO</t>
        </is>
      </c>
      <c r="L1788" s="66" t="n"/>
      <c r="M1788" s="65" t="inlineStr">
        <is>
          <t>[R64 Assignment] (R64)</t>
        </is>
      </c>
      <c r="N1788" s="69" t="inlineStr">
        <is>
          <t>[R64 configuration] (R64)</t>
        </is>
      </c>
    </row>
    <row customFormat="1" r="1789" s="60">
      <c r="A1789" s="64" t="inlineStr">
        <is>
          <t>TEC1</t>
        </is>
      </c>
      <c r="B1789" s="65" t="inlineStr">
        <is>
          <t>TX Error Counter</t>
        </is>
      </c>
      <c r="C1789" s="65" t="inlineStr">
        <is>
          <t>16#17AA = 6058</t>
        </is>
      </c>
      <c r="D1789" s="65" t="inlineStr">
        <is>
          <t>16#201E/3B</t>
        </is>
      </c>
      <c r="E1789" s="65" t="inlineStr">
        <is>
          <t>16#7F/01/3B = 127/01/59</t>
        </is>
      </c>
      <c r="F1789" s="66" t="n"/>
      <c r="G1789" s="65" t="inlineStr">
        <is>
          <t>Status parameters</t>
        </is>
      </c>
      <c r="H1789" s="65" t="inlineStr">
        <is>
          <t>R</t>
        </is>
      </c>
      <c r="I1789" s="65" t="inlineStr">
        <is>
          <t>UINT (Unsigned16)</t>
        </is>
      </c>
      <c r="J1789" s="65" t="inlineStr">
        <is>
          <t xml:space="preserve">1 </t>
        </is>
      </c>
      <c r="K1789" s="66" t="n"/>
      <c r="L1789" s="65" t="inlineStr">
        <is>
          <t xml:space="preserve">0  ... 65535 </t>
        </is>
      </c>
      <c r="M1789" s="65" t="inlineStr">
        <is>
          <t>[TX Error Counter] (TEC1)</t>
        </is>
      </c>
      <c r="N1789" s="69" t="inlineStr">
        <is>
          <t>[CANopen map] (CNM)</t>
        </is>
      </c>
    </row>
    <row customFormat="1" r="1790" s="60">
      <c r="A1790" s="64" t="inlineStr">
        <is>
          <t>IPAE</t>
        </is>
      </c>
      <c r="B1790" s="65" t="inlineStr">
        <is>
          <t>iPar service status</t>
        </is>
      </c>
      <c r="C1790" s="65" t="inlineStr">
        <is>
          <t>16#FB17 = 64279</t>
        </is>
      </c>
      <c r="D1790" s="66" t="n"/>
      <c r="E1790" s="66" t="n"/>
      <c r="F1790" s="67" t="inlineStr">
        <is>
          <t>IPAE</t>
        </is>
      </c>
      <c r="G1790" s="65" t="inlineStr">
        <is>
          <t>Configuration and settings</t>
        </is>
      </c>
      <c r="H1790" s="65" t="inlineStr">
        <is>
          <t>R/W</t>
        </is>
      </c>
      <c r="I1790" s="65" t="inlineStr">
        <is>
          <t>WORD (Enumeration)</t>
        </is>
      </c>
      <c r="J1790" s="65" t="inlineStr">
        <is>
          <t>-</t>
        </is>
      </c>
      <c r="K1790" s="65" t="inlineStr">
        <is>
          <t>[Idle State] IDLE</t>
        </is>
      </c>
      <c r="L1790" s="66" t="n"/>
      <c r="M1790" s="65" t="inlineStr">
        <is>
          <t>[iPar Status] (IPAE)</t>
        </is>
      </c>
      <c r="N1790" s="69" t="inlineStr">
        <is>
          <t>[PROFINET DIAG] (PRN)</t>
        </is>
      </c>
    </row>
    <row customFormat="1" r="1791" s="60">
      <c r="A1791" s="64" t="inlineStr">
        <is>
          <t>IPAT</t>
        </is>
      </c>
      <c r="B1791" s="65" t="inlineStr">
        <is>
          <t>iPar autosave timer</t>
        </is>
      </c>
      <c r="C1791" s="65" t="inlineStr">
        <is>
          <t>16#FB16 = 64278</t>
        </is>
      </c>
      <c r="D1791" s="66" t="n"/>
      <c r="E1791" s="66" t="n"/>
      <c r="F1791" s="66" t="n"/>
      <c r="G1791" s="65" t="inlineStr">
        <is>
          <t>Configuration and settings</t>
        </is>
      </c>
      <c r="H1791" s="65" t="inlineStr">
        <is>
          <t>R/W</t>
        </is>
      </c>
      <c r="I1791" s="65" t="inlineStr">
        <is>
          <t>UINT (Unsigned16)</t>
        </is>
      </c>
      <c r="J1791" s="65" t="inlineStr">
        <is>
          <t xml:space="preserve">1 </t>
        </is>
      </c>
      <c r="K1791" s="65" t="inlineStr">
        <is>
          <t xml:space="preserve">10 </t>
        </is>
      </c>
      <c r="L1791" s="65" t="inlineStr">
        <is>
          <t xml:space="preserve">0  ... 9999 </t>
        </is>
      </c>
      <c r="M1791" s="65" t="inlineStr">
        <is>
          <t>[iPar Autosave Timer] (IPAT)</t>
        </is>
      </c>
      <c r="N1791" s="69" t="inlineStr">
        <is>
          <t>[Profinet] (PNC)</t>
        </is>
      </c>
    </row>
    <row customFormat="1" r="1792" s="60">
      <c r="A1792" s="64" t="inlineStr">
        <is>
          <t>IPAV</t>
        </is>
      </c>
      <c r="B1792" s="65" t="inlineStr">
        <is>
          <t>iPar service activation</t>
        </is>
      </c>
      <c r="C1792" s="65" t="inlineStr">
        <is>
          <t>16#FB12 = 64274</t>
        </is>
      </c>
      <c r="D1792" s="66" t="n"/>
      <c r="E1792" s="66" t="n"/>
      <c r="F1792" s="67" t="inlineStr">
        <is>
          <t>N_Y</t>
        </is>
      </c>
      <c r="G1792" s="65" t="inlineStr">
        <is>
          <t>Configuration and settings</t>
        </is>
      </c>
      <c r="H1792" s="65" t="inlineStr">
        <is>
          <t>R/W</t>
        </is>
      </c>
      <c r="I1792" s="65" t="inlineStr">
        <is>
          <t>WORD (Enumeration)</t>
        </is>
      </c>
      <c r="J1792" s="65" t="inlineStr">
        <is>
          <t>-</t>
        </is>
      </c>
      <c r="K1792" s="65" t="inlineStr">
        <is>
          <t>[No] NO</t>
        </is>
      </c>
      <c r="L1792" s="66" t="n"/>
      <c r="M1792" s="65" t="inlineStr">
        <is>
          <t>[iPar Activation] (IPAV)</t>
        </is>
      </c>
      <c r="N1792" s="69" t="inlineStr">
        <is>
          <t>[Profinet] (PNC)</t>
        </is>
      </c>
    </row>
    <row customFormat="1" r="1793" s="60">
      <c r="A1793" s="64" t="inlineStr">
        <is>
          <t>IPAS</t>
        </is>
      </c>
      <c r="B1793" s="65" t="inlineStr">
        <is>
          <t>iPar autosave activation</t>
        </is>
      </c>
      <c r="C1793" s="65" t="inlineStr">
        <is>
          <t>16#FB13 = 64275</t>
        </is>
      </c>
      <c r="D1793" s="66" t="n"/>
      <c r="E1793" s="66" t="n"/>
      <c r="F1793" s="67" t="inlineStr">
        <is>
          <t>N_Y</t>
        </is>
      </c>
      <c r="G1793" s="65" t="inlineStr">
        <is>
          <t>Configuration and settings</t>
        </is>
      </c>
      <c r="H1793" s="65" t="inlineStr">
        <is>
          <t>R/W</t>
        </is>
      </c>
      <c r="I1793" s="65" t="inlineStr">
        <is>
          <t>WORD (Enumeration)</t>
        </is>
      </c>
      <c r="J1793" s="65" t="inlineStr">
        <is>
          <t>-</t>
        </is>
      </c>
      <c r="K1793" s="65" t="inlineStr">
        <is>
          <t>[No] NO</t>
        </is>
      </c>
      <c r="L1793" s="66" t="n"/>
      <c r="M1793" s="65" t="inlineStr">
        <is>
          <t>[iPar Autosave Act] (IPAS)</t>
        </is>
      </c>
      <c r="N1793" s="69" t="inlineStr">
        <is>
          <t>[Profinet] (PNC)</t>
        </is>
      </c>
    </row>
    <row customFormat="1" r="1794" s="60">
      <c r="A1794" s="64" t="inlineStr">
        <is>
          <t>IQM</t>
        </is>
      </c>
      <c r="B1794" s="65" t="inlineStr">
        <is>
          <t>Motor current Iq</t>
        </is>
      </c>
      <c r="C1794" s="65" t="inlineStr">
        <is>
          <t>16#25B7 = 9655</t>
        </is>
      </c>
      <c r="D1794" s="65" t="inlineStr">
        <is>
          <t>16#2042/38</t>
        </is>
      </c>
      <c r="E1794" s="65" t="inlineStr">
        <is>
          <t>16#91/01/38 = 145/01/56</t>
        </is>
      </c>
      <c r="F1794" s="66" t="n"/>
      <c r="G1794" s="65" t="inlineStr">
        <is>
          <t>Status parameters</t>
        </is>
      </c>
      <c r="H1794" s="65" t="inlineStr">
        <is>
          <t>R</t>
        </is>
      </c>
      <c r="I1794" s="65" t="inlineStr">
        <is>
          <t>INT (Signed16)</t>
        </is>
      </c>
      <c r="J1794" s="65" t="inlineStr">
        <is>
          <t>Refer to programming manual</t>
        </is>
      </c>
      <c r="K1794" s="66" t="n"/>
      <c r="L1794" s="65" t="inlineStr">
        <is>
          <t>-32767 ... 32767</t>
        </is>
      </c>
      <c r="M1794" s="65" t="inlineStr">
        <is>
          <t>[Motor Current Iq] (IQM)</t>
        </is>
      </c>
      <c r="N1794" s="69" t="inlineStr">
        <is>
          <t>[Motor parameters] (MMO)
[data] (MTD)</t>
        </is>
      </c>
    </row>
    <row customFormat="1" r="1795" s="60">
      <c r="A1795" s="64" t="inlineStr">
        <is>
          <t>R63S</t>
        </is>
      </c>
      <c r="B1795" s="65" t="inlineStr">
        <is>
          <t>R63 Active at</t>
        </is>
      </c>
      <c r="C1795" s="65" t="inlineStr">
        <is>
          <t>16#10D5 = 4309</t>
        </is>
      </c>
      <c r="D1795" s="65" t="inlineStr">
        <is>
          <t>16#200D/A</t>
        </is>
      </c>
      <c r="E1795" s="65" t="inlineStr">
        <is>
          <t>16#76/01/6E = 118/01/110</t>
        </is>
      </c>
      <c r="F1795" s="67" t="inlineStr">
        <is>
          <t>NPL</t>
        </is>
      </c>
      <c r="G1795" s="65" t="inlineStr">
        <is>
          <t>Configuration and settings</t>
        </is>
      </c>
      <c r="H1795" s="65" t="inlineStr">
        <is>
          <t>R/WS</t>
        </is>
      </c>
      <c r="I1795" s="65" t="inlineStr">
        <is>
          <t>WORD (Enumeration)</t>
        </is>
      </c>
      <c r="J1795" s="65" t="inlineStr">
        <is>
          <t>-</t>
        </is>
      </c>
      <c r="K1795" s="65" t="inlineStr">
        <is>
          <t>[1] POS</t>
        </is>
      </c>
      <c r="L1795" s="66" t="n"/>
      <c r="M1795" s="65" t="inlineStr">
        <is>
          <t>[R63 Active at] (R63S)</t>
        </is>
      </c>
      <c r="N1795" s="69" t="inlineStr">
        <is>
          <t>[R63 configuration] (R63)</t>
        </is>
      </c>
    </row>
    <row customFormat="1" r="1796" s="60">
      <c r="A1796" s="64" t="inlineStr">
        <is>
          <t>R63H</t>
        </is>
      </c>
      <c r="B1796" s="65" t="inlineStr">
        <is>
          <t>R63 Holding time</t>
        </is>
      </c>
      <c r="C1796" s="65" t="inlineStr">
        <is>
          <t>16#10D7 = 4311</t>
        </is>
      </c>
      <c r="D1796" s="65" t="inlineStr">
        <is>
          <t>16#200D/C</t>
        </is>
      </c>
      <c r="E1796" s="65" t="inlineStr">
        <is>
          <t>16#76/01/70 = 118/01/112</t>
        </is>
      </c>
      <c r="F1796" s="66" t="n"/>
      <c r="G1796" s="65" t="inlineStr">
        <is>
          <t>Configuration and settings</t>
        </is>
      </c>
      <c r="H1796" s="65" t="inlineStr">
        <is>
          <t>R/W</t>
        </is>
      </c>
      <c r="I1796" s="65" t="inlineStr">
        <is>
          <t>UINT (Unsigned16)</t>
        </is>
      </c>
      <c r="J1796" s="65" t="inlineStr">
        <is>
          <t>1 ms</t>
        </is>
      </c>
      <c r="K1796" s="65" t="inlineStr">
        <is>
          <t>0 ms</t>
        </is>
      </c>
      <c r="L1796" s="65" t="inlineStr">
        <is>
          <t>0 ms ... 9999 ms</t>
        </is>
      </c>
      <c r="M1796" s="65" t="inlineStr">
        <is>
          <t>[R63 Holding time] (R63H)</t>
        </is>
      </c>
      <c r="N1796" s="69" t="inlineStr">
        <is>
          <t>[R63 configuration] (R63)</t>
        </is>
      </c>
    </row>
    <row customFormat="1" r="1797" s="60">
      <c r="A1797" s="64" t="inlineStr">
        <is>
          <t>R63D</t>
        </is>
      </c>
      <c r="B1797" s="65" t="inlineStr">
        <is>
          <t>R63 Delay time</t>
        </is>
      </c>
      <c r="C1797" s="65" t="inlineStr">
        <is>
          <t>16#10D6 = 4310</t>
        </is>
      </c>
      <c r="D1797" s="65" t="inlineStr">
        <is>
          <t>16#200D/B</t>
        </is>
      </c>
      <c r="E1797" s="65" t="inlineStr">
        <is>
          <t>16#76/01/6F = 118/01/111</t>
        </is>
      </c>
      <c r="F1797" s="66" t="n"/>
      <c r="G1797" s="65" t="inlineStr">
        <is>
          <t>Configuration and settings</t>
        </is>
      </c>
      <c r="H1797" s="65" t="inlineStr">
        <is>
          <t>R/W</t>
        </is>
      </c>
      <c r="I1797" s="65" t="inlineStr">
        <is>
          <t>UINT (Unsigned16)</t>
        </is>
      </c>
      <c r="J1797" s="65" t="inlineStr">
        <is>
          <t>1 ms</t>
        </is>
      </c>
      <c r="K1797" s="65" t="inlineStr">
        <is>
          <t>0 ms</t>
        </is>
      </c>
      <c r="L1797" s="65" t="inlineStr">
        <is>
          <t>0 ms ... 60000 ms</t>
        </is>
      </c>
      <c r="M1797" s="65" t="inlineStr">
        <is>
          <t>[R63 Delay time] (R63D)</t>
        </is>
      </c>
      <c r="N1797" s="69" t="inlineStr">
        <is>
          <t>[R63 configuration] (R63)</t>
        </is>
      </c>
    </row>
    <row customFormat="1" r="1798" s="60">
      <c r="A1798" s="64" t="inlineStr">
        <is>
          <t>KLCK</t>
        </is>
      </c>
      <c r="B1798" s="65" t="inlineStr">
        <is>
          <t>Display Terminal locked</t>
        </is>
      </c>
      <c r="C1798" s="65" t="inlineStr">
        <is>
          <t>16#FA12 = 64018</t>
        </is>
      </c>
      <c r="D1798" s="66" t="n"/>
      <c r="E1798" s="66" t="n"/>
      <c r="F1798" s="66" t="n"/>
      <c r="G1798" s="65" t="inlineStr">
        <is>
          <t>Configuration and settings</t>
        </is>
      </c>
      <c r="H1798" s="65" t="inlineStr">
        <is>
          <t>R/W</t>
        </is>
      </c>
      <c r="I1798" s="65" t="inlineStr">
        <is>
          <t>UINT (Unsigned16)</t>
        </is>
      </c>
      <c r="J1798" s="65" t="inlineStr">
        <is>
          <t>1 min</t>
        </is>
      </c>
      <c r="K1798" s="65" t="inlineStr">
        <is>
          <t>5 min</t>
        </is>
      </c>
      <c r="L1798" s="65" t="inlineStr">
        <is>
          <t>0 min ... 10 min</t>
        </is>
      </c>
      <c r="M1798" s="65" t="inlineStr">
        <is>
          <t>[Display Terminal locked] (KLCK)</t>
        </is>
      </c>
      <c r="N1798" s="69" t="inlineStr">
        <is>
          <t>[LCD settings] (CNL)</t>
        </is>
      </c>
    </row>
    <row customFormat="1" r="1799" s="60">
      <c r="A1799" s="64" t="inlineStr">
        <is>
          <t>PMDT</t>
        </is>
      </c>
      <c r="B1799" s="65" t="inlineStr">
        <is>
          <t>Pump Screen</t>
        </is>
      </c>
      <c r="C1799" s="65" t="inlineStr">
        <is>
          <t>16#FA57 = 64087</t>
        </is>
      </c>
      <c r="D1799" s="66" t="n"/>
      <c r="E1799" s="66" t="n"/>
      <c r="F1799" s="67" t="inlineStr">
        <is>
          <t>PMDT</t>
        </is>
      </c>
      <c r="G1799" s="65" t="inlineStr">
        <is>
          <t>Configuration and settings</t>
        </is>
      </c>
      <c r="H1799" s="65" t="inlineStr">
        <is>
          <t>R/W</t>
        </is>
      </c>
      <c r="I1799" s="65" t="inlineStr">
        <is>
          <t>WORD (Enumeration)</t>
        </is>
      </c>
      <c r="J1799" s="65" t="inlineStr">
        <is>
          <t>-</t>
        </is>
      </c>
      <c r="K1799" s="65" t="inlineStr">
        <is>
          <t>[Parameters List] NO</t>
        </is>
      </c>
      <c r="L1799" s="66" t="n"/>
      <c r="M1799" s="66" t="n"/>
      <c r="N1799" s="68" t="n"/>
    </row>
    <row customFormat="1" r="1800" s="60">
      <c r="A1800" s="64" t="inlineStr">
        <is>
          <t>POCS</t>
        </is>
      </c>
      <c r="B1800" s="65" t="inlineStr">
        <is>
          <t>Power cell selection</t>
        </is>
      </c>
      <c r="C1800" s="65" t="inlineStr">
        <is>
          <t>16#9B3C = 39740</t>
        </is>
      </c>
      <c r="D1800" s="66" t="n"/>
      <c r="E1800" s="66" t="n"/>
      <c r="F1800" s="66" t="n"/>
      <c r="G1800" s="65" t="inlineStr">
        <is>
          <t>Configuration and settings</t>
        </is>
      </c>
      <c r="H1800" s="65" t="inlineStr">
        <is>
          <t>R/W</t>
        </is>
      </c>
      <c r="I1800" s="65" t="inlineStr">
        <is>
          <t>UINT (Unsigned16)</t>
        </is>
      </c>
      <c r="J1800" s="65" t="inlineStr">
        <is>
          <t xml:space="preserve">1 </t>
        </is>
      </c>
      <c r="K1800" s="65" t="inlineStr">
        <is>
          <t xml:space="preserve">1 </t>
        </is>
      </c>
      <c r="L1800" s="65" t="inlineStr">
        <is>
          <t xml:space="preserve">1  ... 36 </t>
        </is>
      </c>
      <c r="M1800" s="65" t="inlineStr">
        <is>
          <t>[Power Cell Selection] (POCS)</t>
        </is>
      </c>
      <c r="N1800" s="69" t="inlineStr">
        <is>
          <t>[Power Cell Data] (POCM)</t>
        </is>
      </c>
    </row>
    <row customFormat="1" r="1801" s="60">
      <c r="A1801" s="64" t="inlineStr">
        <is>
          <t>FPM7</t>
        </is>
      </c>
      <c r="B1801" s="65" t="inlineStr">
        <is>
          <t>Fan Pressure Sensor 7</t>
        </is>
      </c>
      <c r="C1801" s="65" t="inlineStr">
        <is>
          <t>16#9F60 = 40800</t>
        </is>
      </c>
      <c r="D1801" s="66" t="n"/>
      <c r="E1801" s="66" t="n"/>
      <c r="F1801" s="66" t="n"/>
      <c r="G1801" s="65" t="inlineStr">
        <is>
          <t>External controller thermal transformer monitoring</t>
        </is>
      </c>
      <c r="H1801" s="65" t="inlineStr">
        <is>
          <t>R/W</t>
        </is>
      </c>
      <c r="I1801" s="65" t="inlineStr">
        <is>
          <t>INT (Signed16)</t>
        </is>
      </c>
      <c r="J1801" s="65" t="inlineStr">
        <is>
          <t>0.1 Pa</t>
        </is>
      </c>
      <c r="K1801" s="66" t="n"/>
      <c r="L1801" s="65" t="inlineStr">
        <is>
          <t>-3200.3 Pa ... 3200.0 Pa</t>
        </is>
      </c>
      <c r="M1801" s="66" t="n"/>
      <c r="N1801" s="68" t="n"/>
    </row>
    <row customFormat="1" r="1802" s="60">
      <c r="A1802" s="64" t="inlineStr">
        <is>
          <t>FPM1</t>
        </is>
      </c>
      <c r="B1802" s="65" t="inlineStr">
        <is>
          <t>Fan Pressure Sensor 1</t>
        </is>
      </c>
      <c r="C1802" s="65" t="inlineStr">
        <is>
          <t>16#9F5A = 40794</t>
        </is>
      </c>
      <c r="D1802" s="66" t="n"/>
      <c r="E1802" s="66" t="n"/>
      <c r="F1802" s="66" t="n"/>
      <c r="G1802" s="65" t="inlineStr">
        <is>
          <t>External controller thermal transformer monitoring</t>
        </is>
      </c>
      <c r="H1802" s="65" t="inlineStr">
        <is>
          <t>R/W</t>
        </is>
      </c>
      <c r="I1802" s="65" t="inlineStr">
        <is>
          <t>INT (Signed16)</t>
        </is>
      </c>
      <c r="J1802" s="65" t="inlineStr">
        <is>
          <t>0.1 Pa</t>
        </is>
      </c>
      <c r="K1802" s="66" t="n"/>
      <c r="L1802" s="65" t="inlineStr">
        <is>
          <t>-3200.3 Pa ... 3200.0 Pa</t>
        </is>
      </c>
      <c r="M1802" s="66" t="n"/>
      <c r="N1802" s="68" t="n"/>
    </row>
    <row customFormat="1" r="1803" s="60">
      <c r="A1803" s="64" t="inlineStr">
        <is>
          <t>TP21</t>
        </is>
      </c>
      <c r="B1803" s="65" t="inlineStr">
        <is>
          <t>Transmit PDO2-1</t>
        </is>
      </c>
      <c r="C1803" s="65" t="inlineStr">
        <is>
          <t>16#32E7 = 13031</t>
        </is>
      </c>
      <c r="D1803" s="65" t="inlineStr">
        <is>
          <t>16#2064/20</t>
        </is>
      </c>
      <c r="E1803" s="65" t="inlineStr">
        <is>
          <t>16#A2/01/20 = 162/01/32</t>
        </is>
      </c>
      <c r="F1803" s="66" t="n"/>
      <c r="G1803" s="65" t="inlineStr">
        <is>
          <t>Status parameters</t>
        </is>
      </c>
      <c r="H1803" s="65" t="inlineStr">
        <is>
          <t>R</t>
        </is>
      </c>
      <c r="I1803" s="65" t="inlineStr">
        <is>
          <t>UINT (Unsigned16)</t>
        </is>
      </c>
      <c r="J1803" s="65" t="inlineStr">
        <is>
          <t xml:space="preserve">1 </t>
        </is>
      </c>
      <c r="K1803" s="66" t="n"/>
      <c r="L1803" s="65" t="inlineStr">
        <is>
          <t xml:space="preserve">0  ... 65535 </t>
        </is>
      </c>
      <c r="M1803" s="65" t="inlineStr">
        <is>
          <t>[Transmit PDO2-1] (TP21)</t>
        </is>
      </c>
      <c r="N1803" s="69" t="inlineStr">
        <is>
          <t>[PDO2 image] (P02)</t>
        </is>
      </c>
    </row>
    <row customFormat="1" r="1804" s="60">
      <c r="A1804" s="64" t="inlineStr">
        <is>
          <t>M1EC</t>
        </is>
      </c>
      <c r="B1804" s="65" t="inlineStr">
        <is>
          <t>Mdb NET CRC errors</t>
        </is>
      </c>
      <c r="C1804" s="65" t="inlineStr">
        <is>
          <t>16#177A = 6010</t>
        </is>
      </c>
      <c r="D1804" s="65" t="inlineStr">
        <is>
          <t>16#201E/B</t>
        </is>
      </c>
      <c r="E1804" s="65" t="inlineStr">
        <is>
          <t>16#7F/01/0B = 127/01/11</t>
        </is>
      </c>
      <c r="F1804" s="66" t="n"/>
      <c r="G1804" s="65" t="inlineStr">
        <is>
          <t>Status parameters</t>
        </is>
      </c>
      <c r="H1804" s="65" t="inlineStr">
        <is>
          <t>R</t>
        </is>
      </c>
      <c r="I1804" s="65" t="inlineStr">
        <is>
          <t>UINT (Unsigned16)</t>
        </is>
      </c>
      <c r="J1804" s="65" t="inlineStr">
        <is>
          <t xml:space="preserve">1 </t>
        </is>
      </c>
      <c r="K1804" s="66" t="n"/>
      <c r="L1804" s="65" t="inlineStr">
        <is>
          <t xml:space="preserve">0  ... 65535 </t>
        </is>
      </c>
      <c r="M1804" s="65" t="inlineStr">
        <is>
          <t>[Mb NET CRC errors] (M1EC)</t>
        </is>
      </c>
      <c r="N1804" s="69" t="inlineStr">
        <is>
          <t>[Modbus network diag] (MND)</t>
        </is>
      </c>
    </row>
    <row customFormat="1" r="1805" s="60">
      <c r="A1805" s="64" t="inlineStr">
        <is>
          <t>SDTL</t>
        </is>
      </c>
      <c r="B1805" s="65" t="inlineStr">
        <is>
          <t>Synchro to drive load time</t>
        </is>
      </c>
      <c r="C1805" s="65" t="inlineStr">
        <is>
          <t>16#4404 = 17412</t>
        </is>
      </c>
      <c r="D1805" s="65" t="inlineStr">
        <is>
          <t>16#2090/D</t>
        </is>
      </c>
      <c r="E1805" s="65" t="inlineStr">
        <is>
          <t>16#B8/01/0D = 184/01/13</t>
        </is>
      </c>
      <c r="F1805" s="66" t="n"/>
      <c r="G1805" s="65" t="inlineStr">
        <is>
          <t>Synchronization to drive load time</t>
        </is>
      </c>
      <c r="H1805" s="65" t="inlineStr">
        <is>
          <t>R/WS</t>
        </is>
      </c>
      <c r="I1805" s="65" t="inlineStr">
        <is>
          <t>UINT (Unsigned16)</t>
        </is>
      </c>
      <c r="J1805" s="65" t="inlineStr">
        <is>
          <t>0.1 s</t>
        </is>
      </c>
      <c r="K1805" s="65" t="inlineStr">
        <is>
          <t>2.0 s</t>
        </is>
      </c>
      <c r="L1805" s="65" t="inlineStr">
        <is>
          <t>0.0 s ... 100.0 s</t>
        </is>
      </c>
      <c r="M1805" s="66" t="n"/>
      <c r="N1805" s="68" t="n"/>
    </row>
    <row customFormat="1" r="1806" s="60">
      <c r="A1806" s="64" t="inlineStr">
        <is>
          <t>VLIM</t>
        </is>
      </c>
      <c r="B1806" s="65" t="inlineStr">
        <is>
          <t>Output voltage limitation</t>
        </is>
      </c>
      <c r="C1806" s="65" t="inlineStr">
        <is>
          <t>16#3637 = 13879</t>
        </is>
      </c>
      <c r="D1806" s="65" t="inlineStr">
        <is>
          <t>16#206C/50</t>
        </is>
      </c>
      <c r="E1806" s="65" t="inlineStr">
        <is>
          <t>16#A6/01/50 = 166/01/80</t>
        </is>
      </c>
      <c r="F1806" s="66" t="n"/>
      <c r="G1806" s="65" t="inlineStr">
        <is>
          <t>Configuration and settings</t>
        </is>
      </c>
      <c r="H1806" s="65" t="inlineStr">
        <is>
          <t>R/WS</t>
        </is>
      </c>
      <c r="I1806" s="65" t="inlineStr">
        <is>
          <t>UINT (Unsigned16)</t>
        </is>
      </c>
      <c r="J1806" s="65" t="inlineStr">
        <is>
          <t>1 V</t>
        </is>
      </c>
      <c r="K1806" s="65" t="inlineStr">
        <is>
          <t>VLIM_DEFAULT</t>
        </is>
      </c>
      <c r="L1806" s="65" t="inlineStr">
        <is>
          <t>0 V ... 65535 V</t>
        </is>
      </c>
      <c r="M1806" s="65" t="inlineStr">
        <is>
          <t>[Output Voltage Limit] (VLIM)</t>
        </is>
      </c>
      <c r="N1806" s="69" t="inlineStr">
        <is>
          <t>[Motor control] (DRC)</t>
        </is>
      </c>
    </row>
    <row customFormat="1" r="1807" s="60">
      <c r="A1807" s="64" t="inlineStr">
        <is>
          <t>TS2U</t>
        </is>
      </c>
      <c r="B1807" s="65" t="inlineStr">
        <is>
          <t>Thermal transformer Secondary U2</t>
        </is>
      </c>
      <c r="C1807" s="65" t="inlineStr">
        <is>
          <t>16#9F3C = 40764</t>
        </is>
      </c>
      <c r="D1807" s="66" t="n"/>
      <c r="E1807" s="66" t="n"/>
      <c r="F1807" s="66" t="n"/>
      <c r="G1807" s="65" t="inlineStr">
        <is>
          <t>External controller thermal transformer monitoring</t>
        </is>
      </c>
      <c r="H1807" s="65" t="inlineStr">
        <is>
          <t>R/W</t>
        </is>
      </c>
      <c r="I1807" s="65" t="inlineStr">
        <is>
          <t>INT (Signed16)</t>
        </is>
      </c>
      <c r="J1807" s="65" t="inlineStr">
        <is>
          <t>1 °C</t>
        </is>
      </c>
      <c r="K1807" s="66" t="n"/>
      <c r="L1807" s="65" t="inlineStr">
        <is>
          <t>-32003 °C ... 32000 °C</t>
        </is>
      </c>
      <c r="M1807" s="65" t="inlineStr">
        <is>
          <t>[Thermal transformer Secondary U2] (TS2U)</t>
        </is>
      </c>
      <c r="N1807" s="69" t="inlineStr">
        <is>
          <t>[Power Stage Data] (TTHP)</t>
        </is>
      </c>
    </row>
    <row customFormat="1" r="1808" s="60">
      <c r="A1808" s="64" t="inlineStr">
        <is>
          <t>TS2W</t>
        </is>
      </c>
      <c r="B1808" s="65" t="inlineStr">
        <is>
          <t>Thermal transformer Secondary W2</t>
        </is>
      </c>
      <c r="C1808" s="65" t="inlineStr">
        <is>
          <t>16#9F3E = 40766</t>
        </is>
      </c>
      <c r="D1808" s="66" t="n"/>
      <c r="E1808" s="66" t="n"/>
      <c r="F1808" s="66" t="n"/>
      <c r="G1808" s="65" t="inlineStr">
        <is>
          <t>External controller thermal transformer monitoring</t>
        </is>
      </c>
      <c r="H1808" s="65" t="inlineStr">
        <is>
          <t>R/W</t>
        </is>
      </c>
      <c r="I1808" s="65" t="inlineStr">
        <is>
          <t>INT (Signed16)</t>
        </is>
      </c>
      <c r="J1808" s="65" t="inlineStr">
        <is>
          <t>1 °C</t>
        </is>
      </c>
      <c r="K1808" s="66" t="n"/>
      <c r="L1808" s="65" t="inlineStr">
        <is>
          <t>-32003 °C ... 32000 °C</t>
        </is>
      </c>
      <c r="M1808" s="65" t="inlineStr">
        <is>
          <t>[Thermal transformer Secondary W2] (TS2W)</t>
        </is>
      </c>
      <c r="N1808" s="69" t="inlineStr">
        <is>
          <t>[Power Stage Data] (TTHP)</t>
        </is>
      </c>
    </row>
    <row customFormat="1" r="1809" s="60">
      <c r="A1809" s="64" t="inlineStr">
        <is>
          <t>TS2V</t>
        </is>
      </c>
      <c r="B1809" s="65" t="inlineStr">
        <is>
          <t>Thermal transformer Secondary V2</t>
        </is>
      </c>
      <c r="C1809" s="65" t="inlineStr">
        <is>
          <t>16#9F3D = 40765</t>
        </is>
      </c>
      <c r="D1809" s="66" t="n"/>
      <c r="E1809" s="66" t="n"/>
      <c r="F1809" s="66" t="n"/>
      <c r="G1809" s="65" t="inlineStr">
        <is>
          <t>External controller thermal transformer monitoring</t>
        </is>
      </c>
      <c r="H1809" s="65" t="inlineStr">
        <is>
          <t>R/W</t>
        </is>
      </c>
      <c r="I1809" s="65" t="inlineStr">
        <is>
          <t>INT (Signed16)</t>
        </is>
      </c>
      <c r="J1809" s="65" t="inlineStr">
        <is>
          <t>1 °C</t>
        </is>
      </c>
      <c r="K1809" s="66" t="n"/>
      <c r="L1809" s="65" t="inlineStr">
        <is>
          <t>-32003 °C ... 32000 °C</t>
        </is>
      </c>
      <c r="M1809" s="65" t="inlineStr">
        <is>
          <t>[Thermal transformer Secondary V2] (TS2V)</t>
        </is>
      </c>
      <c r="N1809" s="69" t="inlineStr">
        <is>
          <t>[Power Stage Data] (TTHP)</t>
        </is>
      </c>
    </row>
    <row customFormat="1" r="1810" s="60">
      <c r="A1810" s="64" t="inlineStr">
        <is>
          <t>SMMV</t>
        </is>
      </c>
      <c r="B1810" s="65" t="inlineStr">
        <is>
          <t>Synchro to mains magnitude Vlim coefficient</t>
        </is>
      </c>
      <c r="C1810" s="65" t="inlineStr">
        <is>
          <t>16#41F5 = 16885</t>
        </is>
      </c>
      <c r="D1810" s="65" t="inlineStr">
        <is>
          <t>16#208A/56</t>
        </is>
      </c>
      <c r="E1810" s="65" t="inlineStr">
        <is>
          <t>16#B5/01/56 = 181/01/86</t>
        </is>
      </c>
      <c r="F1810" s="66" t="n"/>
      <c r="G1810" s="65" t="inlineStr">
        <is>
          <t>Synchronization to mains magnitude Vlim coefficient</t>
        </is>
      </c>
      <c r="H1810" s="65" t="inlineStr">
        <is>
          <t>R/WS</t>
        </is>
      </c>
      <c r="I1810" s="65" t="inlineStr">
        <is>
          <t>UINT (Unsigned16)</t>
        </is>
      </c>
      <c r="J1810" s="65" t="inlineStr">
        <is>
          <t xml:space="preserve">0.1 </t>
        </is>
      </c>
      <c r="K1810" s="65" t="inlineStr">
        <is>
          <t xml:space="preserve">1.0 </t>
        </is>
      </c>
      <c r="L1810" s="65" t="inlineStr">
        <is>
          <t xml:space="preserve">0.1  ... 5.0 </t>
        </is>
      </c>
      <c r="M1810" s="66" t="n"/>
      <c r="N1810" s="68" t="n"/>
    </row>
    <row customFormat="1" r="1811" s="60">
      <c r="A1811" s="64" t="inlineStr">
        <is>
          <t>SMMD</t>
        </is>
      </c>
      <c r="B1811" s="65" t="inlineStr">
        <is>
          <t>Synchro to mains magnitude damping coefficient</t>
        </is>
      </c>
      <c r="C1811" s="65" t="inlineStr">
        <is>
          <t>16#4405 = 17413</t>
        </is>
      </c>
      <c r="D1811" s="65" t="inlineStr">
        <is>
          <t>16#2090/E</t>
        </is>
      </c>
      <c r="E1811" s="65" t="inlineStr">
        <is>
          <t>16#B8/01/0E = 184/01/14</t>
        </is>
      </c>
      <c r="F1811" s="66" t="n"/>
      <c r="G1811" s="65" t="inlineStr">
        <is>
          <t>Synchronization to mains magnitude damping factor</t>
        </is>
      </c>
      <c r="H1811" s="65" t="inlineStr">
        <is>
          <t>R/WS</t>
        </is>
      </c>
      <c r="I1811" s="65" t="inlineStr">
        <is>
          <t>UINT (Unsigned16)</t>
        </is>
      </c>
      <c r="J1811" s="65" t="inlineStr">
        <is>
          <t xml:space="preserve">0.01 </t>
        </is>
      </c>
      <c r="K1811" s="65" t="inlineStr">
        <is>
          <t xml:space="preserve">1.50 </t>
        </is>
      </c>
      <c r="L1811" s="65" t="inlineStr">
        <is>
          <t xml:space="preserve">0.00  ... 10.00 </t>
        </is>
      </c>
      <c r="M1811" s="66" t="n"/>
      <c r="N1811" s="68" t="n"/>
    </row>
    <row customFormat="1" r="1812" s="60">
      <c r="A1812" s="64" t="inlineStr">
        <is>
          <t>SMMB</t>
        </is>
      </c>
      <c r="B1812" s="65" t="inlineStr">
        <is>
          <t>Synchro to mains magnitude bandwidth</t>
        </is>
      </c>
      <c r="C1812" s="65" t="inlineStr">
        <is>
          <t>16#41F4 = 16884</t>
        </is>
      </c>
      <c r="D1812" s="65" t="inlineStr">
        <is>
          <t>16#208A/55</t>
        </is>
      </c>
      <c r="E1812" s="65" t="inlineStr">
        <is>
          <t>16#B5/01/55 = 181/01/85</t>
        </is>
      </c>
      <c r="F1812" s="66" t="n"/>
      <c r="G1812" s="65" t="inlineStr">
        <is>
          <t>Synchronization to mains magnitude bandwidth</t>
        </is>
      </c>
      <c r="H1812" s="65" t="inlineStr">
        <is>
          <t>R/WS</t>
        </is>
      </c>
      <c r="I1812" s="65" t="inlineStr">
        <is>
          <t>UINT (Unsigned16)</t>
        </is>
      </c>
      <c r="J1812" s="65" t="inlineStr">
        <is>
          <t>0.01 Hz</t>
        </is>
      </c>
      <c r="K1812" s="65" t="inlineStr">
        <is>
          <t>0.10 Hz</t>
        </is>
      </c>
      <c r="L1812" s="65" t="inlineStr">
        <is>
          <t>0.01 Hz ... 1.00 Hz</t>
        </is>
      </c>
      <c r="M1812" s="66" t="n"/>
      <c r="N1812" s="68" t="n"/>
    </row>
    <row customFormat="1" r="1813" s="60">
      <c r="A1813" s="64" t="inlineStr">
        <is>
          <t>SMMO</t>
        </is>
      </c>
      <c r="B1813" s="65" t="inlineStr">
        <is>
          <t>Synchro to drive magnitude offset</t>
        </is>
      </c>
      <c r="C1813" s="65" t="inlineStr">
        <is>
          <t>16#41FC = 16892</t>
        </is>
      </c>
      <c r="D1813" s="65" t="inlineStr">
        <is>
          <t>16#208A/5D</t>
        </is>
      </c>
      <c r="E1813" s="65" t="inlineStr">
        <is>
          <t>16#B5/01/5D = 181/01/93</t>
        </is>
      </c>
      <c r="F1813" s="66" t="n"/>
      <c r="G1813" s="65" t="inlineStr">
        <is>
          <t>Synchronization to mains magnitude offset</t>
        </is>
      </c>
      <c r="H1813" s="65" t="inlineStr">
        <is>
          <t>R/W</t>
        </is>
      </c>
      <c r="I1813" s="65" t="inlineStr">
        <is>
          <t>UINT (Unsigned16)</t>
        </is>
      </c>
      <c r="J1813" s="65" t="inlineStr">
        <is>
          <t>0.1 V</t>
        </is>
      </c>
      <c r="K1813" s="65" t="inlineStr">
        <is>
          <t>0.0 V</t>
        </is>
      </c>
      <c r="L1813" s="65" t="inlineStr">
        <is>
          <t>0.0 V ... 100.0 V</t>
        </is>
      </c>
      <c r="M1813" s="66" t="n"/>
      <c r="N1813" s="68" t="n"/>
    </row>
    <row customFormat="1" r="1814" s="60">
      <c r="A1814" s="64" t="inlineStr">
        <is>
          <t>WPXF</t>
        </is>
      </c>
      <c r="B1814" s="65" t="inlineStr">
        <is>
          <t>Pump operating point filter</t>
        </is>
      </c>
      <c r="C1814" s="65" t="inlineStr">
        <is>
          <t>16#3EBC = 16060</t>
        </is>
      </c>
      <c r="D1814" s="65" t="inlineStr">
        <is>
          <t>16#2082/3D</t>
        </is>
      </c>
      <c r="E1814" s="65" t="inlineStr">
        <is>
          <t>16#B1/01/3D = 177/01/61</t>
        </is>
      </c>
      <c r="F1814" s="66" t="n"/>
      <c r="G1814" s="65" t="inlineStr">
        <is>
          <t>Configuration and settings</t>
        </is>
      </c>
      <c r="H1814" s="65" t="inlineStr">
        <is>
          <t>R/W</t>
        </is>
      </c>
      <c r="I1814" s="65" t="inlineStr">
        <is>
          <t>UINT (Unsigned16)</t>
        </is>
      </c>
      <c r="J1814" s="65" t="inlineStr">
        <is>
          <t>0.01 s</t>
        </is>
      </c>
      <c r="K1814" s="65" t="inlineStr">
        <is>
          <t>1.00 s</t>
        </is>
      </c>
      <c r="L1814" s="65" t="inlineStr">
        <is>
          <t>0.00 s ... 60.00 s</t>
        </is>
      </c>
      <c r="M1814" s="65" t="inlineStr">
        <is>
          <t>[Pump Op Point Filter] (WPXF)</t>
        </is>
      </c>
      <c r="N1814" s="69" t="inlineStr">
        <is>
          <t>[Pump characteristics] (PCR)
[Settings] (SET)
[Flow estimation] (SFE)</t>
        </is>
      </c>
    </row>
    <row customFormat="1" r="1815" s="60">
      <c r="A1815" s="64" t="inlineStr">
        <is>
          <t>R64H</t>
        </is>
      </c>
      <c r="B1815" s="65" t="inlineStr">
        <is>
          <t>R64 Holding time</t>
        </is>
      </c>
      <c r="C1815" s="65" t="inlineStr">
        <is>
          <t>16#10DA = 4314</t>
        </is>
      </c>
      <c r="D1815" s="65" t="inlineStr">
        <is>
          <t>16#200D/F</t>
        </is>
      </c>
      <c r="E1815" s="65" t="inlineStr">
        <is>
          <t>16#76/01/73 = 118/01/115</t>
        </is>
      </c>
      <c r="F1815" s="66" t="n"/>
      <c r="G1815" s="65" t="inlineStr">
        <is>
          <t>Configuration and settings</t>
        </is>
      </c>
      <c r="H1815" s="65" t="inlineStr">
        <is>
          <t>R/W</t>
        </is>
      </c>
      <c r="I1815" s="65" t="inlineStr">
        <is>
          <t>UINT (Unsigned16)</t>
        </is>
      </c>
      <c r="J1815" s="65" t="inlineStr">
        <is>
          <t>1 ms</t>
        </is>
      </c>
      <c r="K1815" s="65" t="inlineStr">
        <is>
          <t>0 ms</t>
        </is>
      </c>
      <c r="L1815" s="65" t="inlineStr">
        <is>
          <t>0 ms ... 9999 ms</t>
        </is>
      </c>
      <c r="M1815" s="65" t="inlineStr">
        <is>
          <t>[R64 Holding time] (R64H)</t>
        </is>
      </c>
      <c r="N1815" s="69" t="inlineStr">
        <is>
          <t>[R64 configuration] (R64)</t>
        </is>
      </c>
    </row>
    <row customFormat="1" r="1816" s="60">
      <c r="A1816" s="64" t="inlineStr">
        <is>
          <t>CFDC</t>
        </is>
      </c>
      <c r="B1816" s="65" t="inlineStr">
        <is>
          <t>Cabinet circuit C delay after Run</t>
        </is>
      </c>
      <c r="C1816" s="65" t="inlineStr">
        <is>
          <t>16#416A = 16746</t>
        </is>
      </c>
      <c r="D1816" s="65" t="inlineStr">
        <is>
          <t>16#2089/2F</t>
        </is>
      </c>
      <c r="E1816" s="65" t="inlineStr">
        <is>
          <t>16#B4/01/93 = 180/01/147</t>
        </is>
      </c>
      <c r="F1816" s="66" t="n"/>
      <c r="G1816" s="65" t="inlineStr">
        <is>
          <t>Configuration and settings</t>
        </is>
      </c>
      <c r="H1816" s="65" t="inlineStr">
        <is>
          <t>R/W</t>
        </is>
      </c>
      <c r="I1816" s="65" t="inlineStr">
        <is>
          <t>UINT (Unsigned16)</t>
        </is>
      </c>
      <c r="J1816" s="65" t="inlineStr">
        <is>
          <t>1 s</t>
        </is>
      </c>
      <c r="K1816" s="65" t="inlineStr">
        <is>
          <t>0 s</t>
        </is>
      </c>
      <c r="L1816" s="65" t="inlineStr">
        <is>
          <t>0 s ... 300 s</t>
        </is>
      </c>
      <c r="M1816" s="65" t="inlineStr">
        <is>
          <t>[CabinetCircuit C Delay] (CFDC)</t>
        </is>
      </c>
      <c r="N1816" s="69" t="inlineStr">
        <is>
          <t>[Cabinet circuit C] (CCMC)</t>
        </is>
      </c>
    </row>
    <row customFormat="1" r="1817" s="60">
      <c r="A1817" s="64" t="inlineStr">
        <is>
          <t>CFDB</t>
        </is>
      </c>
      <c r="B1817" s="65" t="inlineStr">
        <is>
          <t>Cabinet circuit B delay after Run</t>
        </is>
      </c>
      <c r="C1817" s="65" t="inlineStr">
        <is>
          <t>16#4169 = 16745</t>
        </is>
      </c>
      <c r="D1817" s="65" t="inlineStr">
        <is>
          <t>16#2089/2E</t>
        </is>
      </c>
      <c r="E1817" s="65" t="inlineStr">
        <is>
          <t>16#B4/01/92 = 180/01/146</t>
        </is>
      </c>
      <c r="F1817" s="66" t="n"/>
      <c r="G1817" s="65" t="inlineStr">
        <is>
          <t>Configuration and settings</t>
        </is>
      </c>
      <c r="H1817" s="65" t="inlineStr">
        <is>
          <t>R/W</t>
        </is>
      </c>
      <c r="I1817" s="65" t="inlineStr">
        <is>
          <t>UINT (Unsigned16)</t>
        </is>
      </c>
      <c r="J1817" s="65" t="inlineStr">
        <is>
          <t>1 s</t>
        </is>
      </c>
      <c r="K1817" s="65" t="inlineStr">
        <is>
          <t>0 s</t>
        </is>
      </c>
      <c r="L1817" s="65" t="inlineStr">
        <is>
          <t>0 s ... 300 s</t>
        </is>
      </c>
      <c r="M1817" s="65" t="inlineStr">
        <is>
          <t>[CabinetCircuit B Delay] (CFDB)</t>
        </is>
      </c>
      <c r="N1817" s="69" t="inlineStr">
        <is>
          <t>[Cabinet circuit B ] (CCMB)</t>
        </is>
      </c>
    </row>
    <row customFormat="1" r="1818" s="60">
      <c r="A1818" s="64" t="inlineStr">
        <is>
          <t>CFDA</t>
        </is>
      </c>
      <c r="B1818" s="65" t="inlineStr">
        <is>
          <t>Cabinet circuit A delay after Run</t>
        </is>
      </c>
      <c r="C1818" s="65" t="inlineStr">
        <is>
          <t>16#4168 = 16744</t>
        </is>
      </c>
      <c r="D1818" s="65" t="inlineStr">
        <is>
          <t>16#2089/2D</t>
        </is>
      </c>
      <c r="E1818" s="65" t="inlineStr">
        <is>
          <t>16#B4/01/91 = 180/01/145</t>
        </is>
      </c>
      <c r="F1818" s="66" t="n"/>
      <c r="G1818" s="65" t="inlineStr">
        <is>
          <t>Configuration and settings</t>
        </is>
      </c>
      <c r="H1818" s="65" t="inlineStr">
        <is>
          <t>R/W</t>
        </is>
      </c>
      <c r="I1818" s="65" t="inlineStr">
        <is>
          <t>UINT (Unsigned16)</t>
        </is>
      </c>
      <c r="J1818" s="65" t="inlineStr">
        <is>
          <t>1 s</t>
        </is>
      </c>
      <c r="K1818" s="65" t="inlineStr">
        <is>
          <t>0 s</t>
        </is>
      </c>
      <c r="L1818" s="65" t="inlineStr">
        <is>
          <t>0 s ... 300 s</t>
        </is>
      </c>
      <c r="M1818" s="65" t="inlineStr">
        <is>
          <t>[CabinetCircuit A Delay] (CFDA)</t>
        </is>
      </c>
      <c r="N1818" s="69" t="inlineStr">
        <is>
          <t>[Cabinet circuit A] (CCMA)</t>
        </is>
      </c>
    </row>
    <row customFormat="1" r="1819" s="60">
      <c r="A1819" s="64" t="inlineStr">
        <is>
          <t>QF25</t>
        </is>
      </c>
      <c r="B1819" s="65" t="inlineStr">
        <is>
          <t>QF2 Closing Filter time</t>
        </is>
      </c>
      <c r="C1819" s="65" t="inlineStr">
        <is>
          <t>16#9F0D = 40717</t>
        </is>
      </c>
      <c r="D1819" s="66" t="n"/>
      <c r="E1819" s="66" t="n"/>
      <c r="F1819" s="66" t="n"/>
      <c r="G1819" s="65" t="inlineStr">
        <is>
          <t>External Controller Function Configuration</t>
        </is>
      </c>
      <c r="H1819" s="65" t="inlineStr">
        <is>
          <t>R/WS</t>
        </is>
      </c>
      <c r="I1819" s="65" t="inlineStr">
        <is>
          <t>UINT (Unsigned16)</t>
        </is>
      </c>
      <c r="J1819" s="65" t="inlineStr">
        <is>
          <t>0.1 s</t>
        </is>
      </c>
      <c r="K1819" s="65" t="inlineStr">
        <is>
          <t>0.5 s</t>
        </is>
      </c>
      <c r="L1819" s="65" t="inlineStr">
        <is>
          <t>0.0 s ... 60.0 s</t>
        </is>
      </c>
      <c r="M1819" s="66" t="n"/>
      <c r="N1819" s="68" t="n"/>
    </row>
    <row customFormat="1" r="1820" s="60">
      <c r="A1820" s="64" t="inlineStr">
        <is>
          <t>BWS4</t>
        </is>
      </c>
      <c r="B1820" s="65" t="inlineStr">
        <is>
          <t>Bypass drive circuit breaker status 2</t>
        </is>
      </c>
      <c r="C1820" s="65" t="inlineStr">
        <is>
          <t>16#9E9D = 40605</t>
        </is>
      </c>
      <c r="D1820" s="66" t="n"/>
      <c r="E1820" s="66" t="n"/>
      <c r="F1820" s="66" t="n"/>
      <c r="G1820" s="65" t="inlineStr">
        <is>
          <t>External controller function monitoring</t>
        </is>
      </c>
      <c r="H1820" s="65" t="inlineStr">
        <is>
          <t>R/W</t>
        </is>
      </c>
      <c r="I1820" s="67" t="inlineStr">
        <is>
          <t>WORD (BitString16)</t>
        </is>
      </c>
      <c r="J1820" s="65" t="inlineStr">
        <is>
          <t>-</t>
        </is>
      </c>
      <c r="K1820" s="66" t="n"/>
      <c r="L1820" s="66" t="n"/>
      <c r="M1820" s="66" t="n"/>
      <c r="N1820" s="68" t="n"/>
    </row>
    <row customFormat="1" r="1821" s="60">
      <c r="A1821" s="64" t="inlineStr">
        <is>
          <t>D53D</t>
        </is>
      </c>
      <c r="B1821" s="65" t="inlineStr">
        <is>
          <t>DI53 delay</t>
        </is>
      </c>
      <c r="C1821" s="65" t="inlineStr">
        <is>
          <t>16#0FCB = 4043</t>
        </is>
      </c>
      <c r="D1821" s="65" t="inlineStr">
        <is>
          <t>16#200A/2C</t>
        </is>
      </c>
      <c r="E1821" s="65" t="inlineStr">
        <is>
          <t>16#75/01/2C = 117/01/44</t>
        </is>
      </c>
      <c r="F1821" s="66" t="n"/>
      <c r="G1821" s="65" t="inlineStr">
        <is>
          <t>Configuration and settings</t>
        </is>
      </c>
      <c r="H1821" s="65" t="inlineStr">
        <is>
          <t>R/W</t>
        </is>
      </c>
      <c r="I1821" s="65" t="inlineStr">
        <is>
          <t>UINT (Unsigned16)</t>
        </is>
      </c>
      <c r="J1821" s="65" t="inlineStr">
        <is>
          <t>1 ms</t>
        </is>
      </c>
      <c r="K1821" s="65" t="inlineStr">
        <is>
          <t>2 ms</t>
        </is>
      </c>
      <c r="L1821" s="65" t="inlineStr">
        <is>
          <t>0 ms ... 200 ms</t>
        </is>
      </c>
      <c r="M1821" s="65" t="inlineStr">
        <is>
          <t>[DI53 delay] (D53D)</t>
        </is>
      </c>
      <c r="N1821" s="69" t="inlineStr">
        <is>
          <t>[DI53 configuration] (DI53)</t>
        </is>
      </c>
    </row>
    <row customFormat="1" r="1822" s="60">
      <c r="A1822" s="64" t="inlineStr">
        <is>
          <t>IM00</t>
        </is>
      </c>
      <c r="B1822" s="65" t="inlineStr">
        <is>
          <t>IP Mode Ethernet Embd</t>
        </is>
      </c>
      <c r="C1822" s="65" t="inlineStr">
        <is>
          <t>16#FB90 = 64400</t>
        </is>
      </c>
      <c r="D1822" s="66" t="n"/>
      <c r="E1822" s="66" t="n"/>
      <c r="F1822" s="67" t="inlineStr">
        <is>
          <t>IPM</t>
        </is>
      </c>
      <c r="G1822" s="65" t="inlineStr">
        <is>
          <t>Configuration and settings</t>
        </is>
      </c>
      <c r="H1822" s="65" t="inlineStr">
        <is>
          <t>R/W</t>
        </is>
      </c>
      <c r="I1822" s="65" t="inlineStr">
        <is>
          <t>WORD (Enumeration)</t>
        </is>
      </c>
      <c r="J1822" s="65" t="inlineStr">
        <is>
          <t>-</t>
        </is>
      </c>
      <c r="K1822" s="65" t="inlineStr">
        <is>
          <t>[DHCP] DHCP</t>
        </is>
      </c>
      <c r="L1822" s="66" t="n"/>
      <c r="M1822" s="65" t="inlineStr">
        <is>
          <t>[IP Mode Ether. Embd] (IM00)</t>
        </is>
      </c>
      <c r="N1822" s="69" t="inlineStr">
        <is>
          <t>[Embd Eth Config] (ETE)</t>
        </is>
      </c>
    </row>
    <row customFormat="1" r="1823" s="60">
      <c r="A1823" s="64" t="inlineStr">
        <is>
          <t>RP34</t>
        </is>
      </c>
      <c r="B1823" s="65" t="inlineStr">
        <is>
          <t>Receive PDO3-4</t>
        </is>
      </c>
      <c r="C1823" s="65" t="inlineStr">
        <is>
          <t>16#32CC = 13004</t>
        </is>
      </c>
      <c r="D1823" s="65" t="inlineStr">
        <is>
          <t>16#2064/5</t>
        </is>
      </c>
      <c r="E1823" s="65" t="inlineStr">
        <is>
          <t>16#A2/01/05 = 162/01/05</t>
        </is>
      </c>
      <c r="F1823" s="66" t="n"/>
      <c r="G1823" s="65" t="inlineStr">
        <is>
          <t>Configuration and settings</t>
        </is>
      </c>
      <c r="H1823" s="65" t="inlineStr">
        <is>
          <t>R</t>
        </is>
      </c>
      <c r="I1823" s="65" t="inlineStr">
        <is>
          <t>UINT (Unsigned16)</t>
        </is>
      </c>
      <c r="J1823" s="65" t="inlineStr">
        <is>
          <t xml:space="preserve">1 </t>
        </is>
      </c>
      <c r="K1823" s="66" t="n"/>
      <c r="L1823" s="65" t="inlineStr">
        <is>
          <t xml:space="preserve">0  ... 65535 </t>
        </is>
      </c>
      <c r="M1823" s="65" t="inlineStr">
        <is>
          <t>[Receive PDO3-4] (RP34)</t>
        </is>
      </c>
      <c r="N1823" s="69" t="inlineStr">
        <is>
          <t>[PDO3 image] (P03)</t>
        </is>
      </c>
    </row>
    <row customFormat="1" r="1824" s="60">
      <c r="A1824" s="64" t="inlineStr">
        <is>
          <t>RP14</t>
        </is>
      </c>
      <c r="B1824" s="65" t="inlineStr">
        <is>
          <t>Receive PDO1-4</t>
        </is>
      </c>
      <c r="C1824" s="65" t="inlineStr">
        <is>
          <t>16#32F4 = 13044</t>
        </is>
      </c>
      <c r="D1824" s="65" t="inlineStr">
        <is>
          <t>16#2064/2D</t>
        </is>
      </c>
      <c r="E1824" s="65" t="inlineStr">
        <is>
          <t>16#A2/01/2D = 162/01/45</t>
        </is>
      </c>
      <c r="F1824" s="66" t="n"/>
      <c r="G1824" s="65" t="inlineStr">
        <is>
          <t>Status parameters</t>
        </is>
      </c>
      <c r="H1824" s="65" t="inlineStr">
        <is>
          <t>R</t>
        </is>
      </c>
      <c r="I1824" s="65" t="inlineStr">
        <is>
          <t>UINT (Unsigned16)</t>
        </is>
      </c>
      <c r="J1824" s="65" t="inlineStr">
        <is>
          <t xml:space="preserve">1 </t>
        </is>
      </c>
      <c r="K1824" s="66" t="n"/>
      <c r="L1824" s="65" t="inlineStr">
        <is>
          <t xml:space="preserve">0  ... 65535 </t>
        </is>
      </c>
      <c r="M1824" s="65" t="inlineStr">
        <is>
          <t>[Receive PDO1-4] (RP14)</t>
        </is>
      </c>
      <c r="N1824" s="69" t="inlineStr">
        <is>
          <t>[PDO1 image] (P01)</t>
        </is>
      </c>
    </row>
    <row customFormat="1" r="1825" s="60">
      <c r="A1825" s="64" t="inlineStr">
        <is>
          <t>RP11</t>
        </is>
      </c>
      <c r="B1825" s="65" t="inlineStr">
        <is>
          <t>Receive PDO1-1</t>
        </is>
      </c>
      <c r="C1825" s="65" t="inlineStr">
        <is>
          <t>16#32F1 = 13041</t>
        </is>
      </c>
      <c r="D1825" s="65" t="inlineStr">
        <is>
          <t>16#2064/2A</t>
        </is>
      </c>
      <c r="E1825" s="65" t="inlineStr">
        <is>
          <t>16#A2/01/2A = 162/01/42</t>
        </is>
      </c>
      <c r="F1825" s="66" t="n"/>
      <c r="G1825" s="65" t="inlineStr">
        <is>
          <t>Status parameters</t>
        </is>
      </c>
      <c r="H1825" s="65" t="inlineStr">
        <is>
          <t>R</t>
        </is>
      </c>
      <c r="I1825" s="65" t="inlineStr">
        <is>
          <t>UINT (Unsigned16)</t>
        </is>
      </c>
      <c r="J1825" s="65" t="inlineStr">
        <is>
          <t xml:space="preserve">1 </t>
        </is>
      </c>
      <c r="K1825" s="66" t="n"/>
      <c r="L1825" s="65" t="inlineStr">
        <is>
          <t xml:space="preserve">0  ... 65535 </t>
        </is>
      </c>
      <c r="M1825" s="65" t="inlineStr">
        <is>
          <t>[Receive PDO1-1] (RP11)</t>
        </is>
      </c>
      <c r="N1825" s="69" t="inlineStr">
        <is>
          <t>[PDO1 image] (P01)</t>
        </is>
      </c>
    </row>
    <row customFormat="1" r="1826" s="60">
      <c r="A1826" s="64" t="inlineStr">
        <is>
          <t>RP13</t>
        </is>
      </c>
      <c r="B1826" s="65" t="inlineStr">
        <is>
          <t>Receive PDO1-3</t>
        </is>
      </c>
      <c r="C1826" s="65" t="inlineStr">
        <is>
          <t>16#32F3 = 13043</t>
        </is>
      </c>
      <c r="D1826" s="65" t="inlineStr">
        <is>
          <t>16#2064/2C</t>
        </is>
      </c>
      <c r="E1826" s="65" t="inlineStr">
        <is>
          <t>16#A2/01/2C = 162/01/44</t>
        </is>
      </c>
      <c r="F1826" s="66" t="n"/>
      <c r="G1826" s="65" t="inlineStr">
        <is>
          <t>Status parameters</t>
        </is>
      </c>
      <c r="H1826" s="65" t="inlineStr">
        <is>
          <t>R</t>
        </is>
      </c>
      <c r="I1826" s="65" t="inlineStr">
        <is>
          <t>UINT (Unsigned16)</t>
        </is>
      </c>
      <c r="J1826" s="65" t="inlineStr">
        <is>
          <t xml:space="preserve">1 </t>
        </is>
      </c>
      <c r="K1826" s="66" t="n"/>
      <c r="L1826" s="65" t="inlineStr">
        <is>
          <t xml:space="preserve">0  ... 65535 </t>
        </is>
      </c>
      <c r="M1826" s="65" t="inlineStr">
        <is>
          <t>[Receive PDO1-3] (RP13)</t>
        </is>
      </c>
      <c r="N1826" s="69" t="inlineStr">
        <is>
          <t>[PDO1 image] (P01)</t>
        </is>
      </c>
    </row>
    <row customFormat="1" r="1827" s="60">
      <c r="A1827" s="64" t="inlineStr">
        <is>
          <t>RP12</t>
        </is>
      </c>
      <c r="B1827" s="65" t="inlineStr">
        <is>
          <t>Receive PDO1-2</t>
        </is>
      </c>
      <c r="C1827" s="65" t="inlineStr">
        <is>
          <t>16#32F2 = 13042</t>
        </is>
      </c>
      <c r="D1827" s="65" t="inlineStr">
        <is>
          <t>16#2064/2B</t>
        </is>
      </c>
      <c r="E1827" s="65" t="inlineStr">
        <is>
          <t>16#A2/01/2B = 162/01/43</t>
        </is>
      </c>
      <c r="F1827" s="66" t="n"/>
      <c r="G1827" s="65" t="inlineStr">
        <is>
          <t>Status parameters</t>
        </is>
      </c>
      <c r="H1827" s="65" t="inlineStr">
        <is>
          <t>R</t>
        </is>
      </c>
      <c r="I1827" s="65" t="inlineStr">
        <is>
          <t>UINT (Unsigned16)</t>
        </is>
      </c>
      <c r="J1827" s="65" t="inlineStr">
        <is>
          <t xml:space="preserve">1 </t>
        </is>
      </c>
      <c r="K1827" s="66" t="n"/>
      <c r="L1827" s="65" t="inlineStr">
        <is>
          <t xml:space="preserve">0  ... 65535 </t>
        </is>
      </c>
      <c r="M1827" s="65" t="inlineStr">
        <is>
          <t>[Receive PDO1-2] (RP12)</t>
        </is>
      </c>
      <c r="N1827" s="69" t="inlineStr">
        <is>
          <t>[PDO1 image] (P01)</t>
        </is>
      </c>
    </row>
    <row customFormat="1" r="1828" s="60">
      <c r="A1828" s="64" t="inlineStr">
        <is>
          <t>RP31</t>
        </is>
      </c>
      <c r="B1828" s="65" t="inlineStr">
        <is>
          <t>Receive PDO3-1</t>
        </is>
      </c>
      <c r="C1828" s="65" t="inlineStr">
        <is>
          <t>16#32C9 = 13001</t>
        </is>
      </c>
      <c r="D1828" s="65" t="inlineStr">
        <is>
          <t>16#2064/2</t>
        </is>
      </c>
      <c r="E1828" s="65" t="inlineStr">
        <is>
          <t>16#A2/01/02 = 162/01/02</t>
        </is>
      </c>
      <c r="F1828" s="66" t="n"/>
      <c r="G1828" s="65" t="inlineStr">
        <is>
          <t>Configuration and settings</t>
        </is>
      </c>
      <c r="H1828" s="65" t="inlineStr">
        <is>
          <t>R</t>
        </is>
      </c>
      <c r="I1828" s="65" t="inlineStr">
        <is>
          <t>UINT (Unsigned16)</t>
        </is>
      </c>
      <c r="J1828" s="65" t="inlineStr">
        <is>
          <t xml:space="preserve">1 </t>
        </is>
      </c>
      <c r="K1828" s="66" t="n"/>
      <c r="L1828" s="65" t="inlineStr">
        <is>
          <t xml:space="preserve">0  ... 65535 </t>
        </is>
      </c>
      <c r="M1828" s="65" t="inlineStr">
        <is>
          <t>[Receive PDO3-1] (RP31)</t>
        </is>
      </c>
      <c r="N1828" s="69" t="inlineStr">
        <is>
          <t>[PDO3 image] (P03)</t>
        </is>
      </c>
    </row>
    <row customFormat="1" r="1829" s="60">
      <c r="A1829" s="64" t="inlineStr">
        <is>
          <t>OD2T</t>
        </is>
      </c>
      <c r="B1829" s="65" t="inlineStr">
        <is>
          <t>Controller inside type</t>
        </is>
      </c>
      <c r="C1829" s="65" t="inlineStr">
        <is>
          <t>16#0F32 = 3890</t>
        </is>
      </c>
      <c r="D1829" s="65" t="inlineStr">
        <is>
          <t>16#2008/5B</t>
        </is>
      </c>
      <c r="E1829" s="65" t="inlineStr">
        <is>
          <t>16#74/01/5B = 116/01/91</t>
        </is>
      </c>
      <c r="F1829" s="66" t="n"/>
      <c r="G1829" s="65" t="inlineStr">
        <is>
          <t>Configuration and settings</t>
        </is>
      </c>
      <c r="H1829" s="65" t="inlineStr">
        <is>
          <t>R/W</t>
        </is>
      </c>
      <c r="I1829" s="65" t="inlineStr">
        <is>
          <t>UINT (Unsigned16)</t>
        </is>
      </c>
      <c r="J1829" s="65" t="inlineStr">
        <is>
          <t xml:space="preserve">1 </t>
        </is>
      </c>
      <c r="K1829" s="65" t="inlineStr">
        <is>
          <t xml:space="preserve">0 </t>
        </is>
      </c>
      <c r="L1829" s="65" t="inlineStr">
        <is>
          <t xml:space="preserve">0  ... 65535 </t>
        </is>
      </c>
      <c r="M1829" s="65" t="inlineStr">
        <is>
          <t>[Controller Inside Type] (OD2T)</t>
        </is>
      </c>
      <c r="N1829" s="69" t="inlineStr">
        <is>
          <t>[PLC Inside Data] (PLCI)</t>
        </is>
      </c>
    </row>
    <row customFormat="1" r="1830" s="60">
      <c r="A1830" s="64" t="inlineStr">
        <is>
          <t>D62D</t>
        </is>
      </c>
      <c r="B1830" s="65" t="inlineStr">
        <is>
          <t>DI62 delay</t>
        </is>
      </c>
      <c r="C1830" s="65" t="inlineStr">
        <is>
          <t>16#0FD4 = 4052</t>
        </is>
      </c>
      <c r="D1830" s="65" t="inlineStr">
        <is>
          <t>16#200A/35</t>
        </is>
      </c>
      <c r="E1830" s="65" t="inlineStr">
        <is>
          <t>16#75/01/35 = 117/01/53</t>
        </is>
      </c>
      <c r="F1830" s="66" t="n"/>
      <c r="G1830" s="65" t="inlineStr">
        <is>
          <t>Configuration and settings</t>
        </is>
      </c>
      <c r="H1830" s="65" t="inlineStr">
        <is>
          <t>R/W</t>
        </is>
      </c>
      <c r="I1830" s="65" t="inlineStr">
        <is>
          <t>UINT (Unsigned16)</t>
        </is>
      </c>
      <c r="J1830" s="65" t="inlineStr">
        <is>
          <t>1 ms</t>
        </is>
      </c>
      <c r="K1830" s="65" t="inlineStr">
        <is>
          <t>2 ms</t>
        </is>
      </c>
      <c r="L1830" s="65" t="inlineStr">
        <is>
          <t>0 ms ... 200 ms</t>
        </is>
      </c>
      <c r="M1830" s="65" t="inlineStr">
        <is>
          <t>[DI62 delay] (D62D)</t>
        </is>
      </c>
      <c r="N1830" s="69" t="inlineStr">
        <is>
          <t>[DI62 configuration] (DI62)</t>
        </is>
      </c>
    </row>
    <row customFormat="1" r="1831" s="60">
      <c r="A1831" s="64" t="inlineStr">
        <is>
          <t>BYPM</t>
        </is>
      </c>
      <c r="B1831" s="65" t="inlineStr">
        <is>
          <t>Bypass PoC Reset Assign</t>
        </is>
      </c>
      <c r="C1831" s="65" t="inlineStr">
        <is>
          <t>16#9B44 = 39748</t>
        </is>
      </c>
      <c r="D1831" s="66" t="n"/>
      <c r="E1831" s="66" t="n"/>
      <c r="F1831" s="67" t="inlineStr">
        <is>
          <t>PSLIN</t>
        </is>
      </c>
      <c r="G1831" s="65" t="inlineStr">
        <is>
          <t>Power cell configuration</t>
        </is>
      </c>
      <c r="H1831" s="65" t="inlineStr">
        <is>
          <t>R/WS</t>
        </is>
      </c>
      <c r="I1831" s="65" t="inlineStr">
        <is>
          <t>WORD (Enumeration)</t>
        </is>
      </c>
      <c r="J1831" s="65" t="inlineStr">
        <is>
          <t>-</t>
        </is>
      </c>
      <c r="K1831" s="65" t="inlineStr">
        <is>
          <t>[Not assigned] NO</t>
        </is>
      </c>
      <c r="L1831" s="66" t="n"/>
      <c r="M1831" s="66" t="n"/>
      <c r="N1831" s="68" t="n"/>
    </row>
    <row customFormat="1" r="1832" s="60">
      <c r="A1832" s="64" t="inlineStr">
        <is>
          <t>TP2M</t>
        </is>
      </c>
      <c r="B1832" s="65" t="inlineStr">
        <is>
          <t>Thermal winding MAX(TP2U, TP2V, TP2W)</t>
        </is>
      </c>
      <c r="C1832" s="65" t="inlineStr">
        <is>
          <t>16#9F4E = 40782</t>
        </is>
      </c>
      <c r="D1832" s="66" t="n"/>
      <c r="E1832" s="66" t="n"/>
      <c r="F1832" s="66" t="n"/>
      <c r="G1832" s="65" t="inlineStr">
        <is>
          <t>External controller thermal transformer monitoring</t>
        </is>
      </c>
      <c r="H1832" s="65" t="inlineStr">
        <is>
          <t>R</t>
        </is>
      </c>
      <c r="I1832" s="65" t="inlineStr">
        <is>
          <t>INT (Signed16)</t>
        </is>
      </c>
      <c r="J1832" s="65" t="inlineStr">
        <is>
          <t>1 °C</t>
        </is>
      </c>
      <c r="K1832" s="66" t="n"/>
      <c r="L1832" s="65" t="inlineStr">
        <is>
          <t>-32003 °C ... 32000 °C</t>
        </is>
      </c>
      <c r="M1832" s="66" t="n"/>
      <c r="N1832" s="68" t="n"/>
    </row>
    <row customFormat="1" r="1833" s="60">
      <c r="A1833" s="64" t="inlineStr">
        <is>
          <t>ETXE</t>
        </is>
      </c>
      <c r="B1833" s="65" t="inlineStr">
        <is>
          <t>Ethernet embedded Tx frames</t>
        </is>
      </c>
      <c r="C1833" s="65" t="inlineStr">
        <is>
          <t>16#FBA2 = 64418</t>
        </is>
      </c>
      <c r="D1833" s="66" t="n"/>
      <c r="E1833" s="66" t="n"/>
      <c r="F1833" s="66" t="n"/>
      <c r="G1833" s="65" t="inlineStr">
        <is>
          <t>Configuration and settings</t>
        </is>
      </c>
      <c r="H1833" s="65" t="inlineStr">
        <is>
          <t>R/W</t>
        </is>
      </c>
      <c r="I1833" s="65" t="inlineStr">
        <is>
          <t>UINT (Unsigned32)</t>
        </is>
      </c>
      <c r="J1833" s="65" t="inlineStr">
        <is>
          <t xml:space="preserve">1 </t>
        </is>
      </c>
      <c r="K1833" s="66" t="n"/>
      <c r="L1833" s="65" t="inlineStr">
        <is>
          <t xml:space="preserve">0  ... 4294967295 </t>
        </is>
      </c>
      <c r="M1833" s="65" t="inlineStr">
        <is>
          <t>[ETH emb Tx frames] (ETXE)</t>
        </is>
      </c>
      <c r="N1833" s="69" t="inlineStr">
        <is>
          <t>[Ethernet Emb Diag] (MPE)</t>
        </is>
      </c>
    </row>
    <row customFormat="1" r="1834" s="60">
      <c r="A1834" s="64" t="inlineStr">
        <is>
          <t>TP2U</t>
        </is>
      </c>
      <c r="B1834" s="65" t="inlineStr">
        <is>
          <t>Thermal transformer U2</t>
        </is>
      </c>
      <c r="C1834" s="65" t="inlineStr">
        <is>
          <t>16#9EC6 = 40646</t>
        </is>
      </c>
      <c r="D1834" s="66" t="n"/>
      <c r="E1834" s="66" t="n"/>
      <c r="F1834" s="66" t="n"/>
      <c r="G1834" s="65" t="inlineStr">
        <is>
          <t>External controller thermal transformer monitoring</t>
        </is>
      </c>
      <c r="H1834" s="65" t="inlineStr">
        <is>
          <t>R/W</t>
        </is>
      </c>
      <c r="I1834" s="65" t="inlineStr">
        <is>
          <t>INT (Signed16)</t>
        </is>
      </c>
      <c r="J1834" s="65" t="inlineStr">
        <is>
          <t>1 °C</t>
        </is>
      </c>
      <c r="K1834" s="66" t="n"/>
      <c r="L1834" s="65" t="inlineStr">
        <is>
          <t>-32003 °C ... 32000 °C</t>
        </is>
      </c>
      <c r="M1834" s="65" t="inlineStr">
        <is>
          <t>[Thermal transformer U2] (TP2U)</t>
        </is>
      </c>
      <c r="N1834" s="69" t="inlineStr">
        <is>
          <t>[Power Stage Data] (TTHP)</t>
        </is>
      </c>
    </row>
    <row customFormat="1" r="1835" s="60">
      <c r="A1835" s="64" t="inlineStr">
        <is>
          <t>TLNL</t>
        </is>
      </c>
      <c r="B1835" s="65" t="inlineStr">
        <is>
          <t>Overload Nominal Current Ratio</t>
        </is>
      </c>
      <c r="C1835" s="65" t="inlineStr">
        <is>
          <t>16#1B7F = 7039</t>
        </is>
      </c>
      <c r="D1835" s="65" t="inlineStr">
        <is>
          <t>16#2028/28</t>
        </is>
      </c>
      <c r="E1835" s="65" t="inlineStr">
        <is>
          <t>16#84/01/28 = 132/01/40</t>
        </is>
      </c>
      <c r="F1835" s="66" t="n"/>
      <c r="G1835" s="65" t="inlineStr">
        <is>
          <t>Configuration and settings</t>
        </is>
      </c>
      <c r="H1835" s="65" t="inlineStr">
        <is>
          <t>R/W</t>
        </is>
      </c>
      <c r="I1835" s="65" t="inlineStr">
        <is>
          <t>UINT (Unsigned16)</t>
        </is>
      </c>
      <c r="J1835" s="65" t="inlineStr">
        <is>
          <t>1 %</t>
        </is>
      </c>
      <c r="K1835" s="65" t="inlineStr">
        <is>
          <t>120 %</t>
        </is>
      </c>
      <c r="L1835" s="65" t="inlineStr">
        <is>
          <t>100 % ... 200 %</t>
        </is>
      </c>
      <c r="M1835" s="66" t="n"/>
      <c r="N1835" s="68" t="n"/>
    </row>
    <row customFormat="1" r="1836" s="60">
      <c r="A1836" s="64" t="inlineStr">
        <is>
          <t>TTO2</t>
        </is>
      </c>
      <c r="B1836" s="65" t="inlineStr">
        <is>
          <t>Modbus 2 timeout</t>
        </is>
      </c>
      <c r="C1836" s="65" t="inlineStr">
        <is>
          <t>16#1789 = 6025</t>
        </is>
      </c>
      <c r="D1836" s="65" t="inlineStr">
        <is>
          <t>16#201E/1A</t>
        </is>
      </c>
      <c r="E1836" s="65" t="inlineStr">
        <is>
          <t>16#7F/01/1A = 127/01/26</t>
        </is>
      </c>
      <c r="F1836" s="66" t="n"/>
      <c r="G1836" s="65" t="inlineStr">
        <is>
          <t>Configuration and settings</t>
        </is>
      </c>
      <c r="H1836" s="65" t="inlineStr">
        <is>
          <t>R/WS</t>
        </is>
      </c>
      <c r="I1836" s="65" t="inlineStr">
        <is>
          <t>UINT (Unsigned16)</t>
        </is>
      </c>
      <c r="J1836" s="65" t="inlineStr">
        <is>
          <t>0.1 s</t>
        </is>
      </c>
      <c r="K1836" s="65" t="inlineStr">
        <is>
          <t>10.0 s</t>
        </is>
      </c>
      <c r="L1836" s="65" t="inlineStr">
        <is>
          <t>0.1 s ... 30.0 s</t>
        </is>
      </c>
      <c r="M1836" s="65" t="inlineStr">
        <is>
          <t>[Modbus 2 Timeout] (TTO2)</t>
        </is>
      </c>
      <c r="N1836" s="69" t="inlineStr">
        <is>
          <t>[Modbus HMI] (MD2)</t>
        </is>
      </c>
    </row>
    <row customFormat="1" r="1837" s="60">
      <c r="A1837" s="64" t="inlineStr">
        <is>
          <t>D56D</t>
        </is>
      </c>
      <c r="B1837" s="65" t="inlineStr">
        <is>
          <t>DI56 delay</t>
        </is>
      </c>
      <c r="C1837" s="65" t="inlineStr">
        <is>
          <t>16#0FCE = 4046</t>
        </is>
      </c>
      <c r="D1837" s="65" t="inlineStr">
        <is>
          <t>16#200A/2F</t>
        </is>
      </c>
      <c r="E1837" s="65" t="inlineStr">
        <is>
          <t>16#75/01/2F = 117/01/47</t>
        </is>
      </c>
      <c r="F1837" s="66" t="n"/>
      <c r="G1837" s="65" t="inlineStr">
        <is>
          <t>Configuration and settings</t>
        </is>
      </c>
      <c r="H1837" s="65" t="inlineStr">
        <is>
          <t>R/W</t>
        </is>
      </c>
      <c r="I1837" s="65" t="inlineStr">
        <is>
          <t>UINT (Unsigned16)</t>
        </is>
      </c>
      <c r="J1837" s="65" t="inlineStr">
        <is>
          <t>1 ms</t>
        </is>
      </c>
      <c r="K1837" s="65" t="inlineStr">
        <is>
          <t>2 ms</t>
        </is>
      </c>
      <c r="L1837" s="65" t="inlineStr">
        <is>
          <t>0 ms ... 200 ms</t>
        </is>
      </c>
      <c r="M1837" s="65" t="inlineStr">
        <is>
          <t>[DI56 delay] (D56D)</t>
        </is>
      </c>
      <c r="N1837" s="69" t="inlineStr">
        <is>
          <t>[DI56 configuration] (DI56)</t>
        </is>
      </c>
    </row>
    <row customFormat="1" r="1838" s="60">
      <c r="A1838" s="64" t="inlineStr">
        <is>
          <t>CFAC</t>
        </is>
      </c>
      <c r="B1838" s="65" t="inlineStr">
        <is>
          <t>Cabinet circuit C assignment</t>
        </is>
      </c>
      <c r="C1838" s="65" t="inlineStr">
        <is>
          <t>16#4142 = 16706</t>
        </is>
      </c>
      <c r="D1838" s="65" t="inlineStr">
        <is>
          <t>16#2089/7</t>
        </is>
      </c>
      <c r="E1838" s="65" t="inlineStr">
        <is>
          <t>16#B4/01/6B = 180/01/107</t>
        </is>
      </c>
      <c r="F1838" s="67" t="inlineStr">
        <is>
          <t>PSLIN</t>
        </is>
      </c>
      <c r="G1838" s="65" t="inlineStr">
        <is>
          <t>Configuration and settings</t>
        </is>
      </c>
      <c r="H1838" s="65" t="inlineStr">
        <is>
          <t>R/WS</t>
        </is>
      </c>
      <c r="I1838" s="65" t="inlineStr">
        <is>
          <t>WORD (Enumeration)</t>
        </is>
      </c>
      <c r="J1838" s="65" t="inlineStr">
        <is>
          <t>-</t>
        </is>
      </c>
      <c r="K1838" s="65" t="inlineStr">
        <is>
          <t>[Not assigned] NO</t>
        </is>
      </c>
      <c r="L1838" s="66" t="n"/>
      <c r="M1838" s="65" t="inlineStr">
        <is>
          <t>[CabinetCircuit C Assign] (CFAC)</t>
        </is>
      </c>
      <c r="N1838" s="69" t="inlineStr">
        <is>
          <t>[Cabinet circuit C] (CCMC)</t>
        </is>
      </c>
    </row>
    <row customFormat="1" r="1839" s="60">
      <c r="A1839" s="64" t="inlineStr">
        <is>
          <t>SDAD</t>
        </is>
      </c>
      <c r="B1839" s="65" t="inlineStr">
        <is>
          <t>Synchro to drive angle damping coefficient</t>
        </is>
      </c>
      <c r="C1839" s="65" t="inlineStr">
        <is>
          <t>16#43F9 = 17401</t>
        </is>
      </c>
      <c r="D1839" s="65" t="inlineStr">
        <is>
          <t>16#2090/2</t>
        </is>
      </c>
      <c r="E1839" s="65" t="inlineStr">
        <is>
          <t>16#B8/01/02 = 184/01/02</t>
        </is>
      </c>
      <c r="F1839" s="66" t="n"/>
      <c r="G1839" s="65" t="inlineStr">
        <is>
          <t>Synchronization to drive angle damping factor</t>
        </is>
      </c>
      <c r="H1839" s="65" t="inlineStr">
        <is>
          <t>R/WS</t>
        </is>
      </c>
      <c r="I1839" s="65" t="inlineStr">
        <is>
          <t>UINT (Unsigned16)</t>
        </is>
      </c>
      <c r="J1839" s="65" t="inlineStr">
        <is>
          <t xml:space="preserve">0.01 </t>
        </is>
      </c>
      <c r="K1839" s="65" t="inlineStr">
        <is>
          <t xml:space="preserve">1.50 </t>
        </is>
      </c>
      <c r="L1839" s="65" t="inlineStr">
        <is>
          <t xml:space="preserve">0.00  ... 10.00 </t>
        </is>
      </c>
      <c r="M1839" s="66" t="n"/>
      <c r="N1839" s="68" t="n"/>
    </row>
    <row customFormat="1" r="1840" s="60">
      <c r="A1840" s="64" t="inlineStr">
        <is>
          <t>SDAB</t>
        </is>
      </c>
      <c r="B1840" s="65" t="inlineStr">
        <is>
          <t>Synchro to drive angle bandwidth</t>
        </is>
      </c>
      <c r="C1840" s="65" t="inlineStr">
        <is>
          <t>16#43FA = 17402</t>
        </is>
      </c>
      <c r="D1840" s="65" t="inlineStr">
        <is>
          <t>16#2090/3</t>
        </is>
      </c>
      <c r="E1840" s="65" t="inlineStr">
        <is>
          <t>16#B8/01/03 = 184/01/03</t>
        </is>
      </c>
      <c r="F1840" s="66" t="n"/>
      <c r="G1840" s="65" t="inlineStr">
        <is>
          <t>Synchronization to drive angle bandwidth</t>
        </is>
      </c>
      <c r="H1840" s="65" t="inlineStr">
        <is>
          <t>R/WS</t>
        </is>
      </c>
      <c r="I1840" s="65" t="inlineStr">
        <is>
          <t>UINT (Unsigned16)</t>
        </is>
      </c>
      <c r="J1840" s="65" t="inlineStr">
        <is>
          <t>0.01 Hz</t>
        </is>
      </c>
      <c r="K1840" s="65" t="inlineStr">
        <is>
          <t>0.15 Hz</t>
        </is>
      </c>
      <c r="L1840" s="65" t="inlineStr">
        <is>
          <t>0.01 Hz ... 1.00 Hz</t>
        </is>
      </c>
      <c r="M1840" s="66" t="n"/>
      <c r="N1840" s="68" t="n"/>
    </row>
    <row customFormat="1" r="1841" s="60">
      <c r="A1841" s="64" t="inlineStr">
        <is>
          <t>SDAT</t>
        </is>
      </c>
      <c r="B1841" s="65" t="inlineStr">
        <is>
          <t>Synchro to drive angle threshold</t>
        </is>
      </c>
      <c r="C1841" s="65" t="inlineStr">
        <is>
          <t>16#43FF = 17407</t>
        </is>
      </c>
      <c r="D1841" s="65" t="inlineStr">
        <is>
          <t>16#2090/8</t>
        </is>
      </c>
      <c r="E1841" s="65" t="inlineStr">
        <is>
          <t>16#B8/01/08 = 184/01/08</t>
        </is>
      </c>
      <c r="F1841" s="66" t="n"/>
      <c r="G1841" s="65" t="inlineStr">
        <is>
          <t>Synchronization to drive angle threshold</t>
        </is>
      </c>
      <c r="H1841" s="65" t="inlineStr">
        <is>
          <t>R/WS</t>
        </is>
      </c>
      <c r="I1841" s="65" t="inlineStr">
        <is>
          <t>UINT (Unsigned16)</t>
        </is>
      </c>
      <c r="J1841" s="65" t="inlineStr">
        <is>
          <t>0.01 °</t>
        </is>
      </c>
      <c r="K1841" s="65" t="inlineStr">
        <is>
          <t>1.50 °</t>
        </is>
      </c>
      <c r="L1841" s="65" t="inlineStr">
        <is>
          <t>0.00 ° ... 180.00 °</t>
        </is>
      </c>
      <c r="M1841" s="66" t="n"/>
      <c r="N1841" s="68" t="n"/>
    </row>
    <row customFormat="1" r="1842" s="60">
      <c r="A1842" s="64" t="inlineStr">
        <is>
          <t>SDAP</t>
        </is>
      </c>
      <c r="B1842" s="65" t="inlineStr">
        <is>
          <t>Synchro to drive angle phase-shift</t>
        </is>
      </c>
      <c r="C1842" s="65" t="inlineStr">
        <is>
          <t>16#43FB = 17403</t>
        </is>
      </c>
      <c r="D1842" s="65" t="inlineStr">
        <is>
          <t>16#2090/4</t>
        </is>
      </c>
      <c r="E1842" s="65" t="inlineStr">
        <is>
          <t>16#B8/01/04 = 184/01/04</t>
        </is>
      </c>
      <c r="F1842" s="66" t="n"/>
      <c r="G1842" s="65" t="inlineStr">
        <is>
          <t>Synchronization to drive angle phase-shift</t>
        </is>
      </c>
      <c r="H1842" s="65" t="inlineStr">
        <is>
          <t>R/W</t>
        </is>
      </c>
      <c r="I1842" s="65" t="inlineStr">
        <is>
          <t>INT (Signed16)</t>
        </is>
      </c>
      <c r="J1842" s="65" t="inlineStr">
        <is>
          <t>0.01 °</t>
        </is>
      </c>
      <c r="K1842" s="65" t="inlineStr">
        <is>
          <t>0.00 °</t>
        </is>
      </c>
      <c r="L1842" s="65" t="inlineStr">
        <is>
          <t>-180.00 ° ... 180.00 °</t>
        </is>
      </c>
      <c r="M1842" s="66" t="n"/>
      <c r="N1842" s="68" t="n"/>
    </row>
    <row customFormat="1" r="1843" s="60">
      <c r="A1843" s="64" t="inlineStr">
        <is>
          <t>CFMA</t>
        </is>
      </c>
      <c r="B1843" s="65" t="inlineStr">
        <is>
          <t>Cabinet circuit A monitoring type</t>
        </is>
      </c>
      <c r="C1843" s="65" t="inlineStr">
        <is>
          <t>16#4154 = 16724</t>
        </is>
      </c>
      <c r="D1843" s="65" t="inlineStr">
        <is>
          <t>16#2089/19</t>
        </is>
      </c>
      <c r="E1843" s="65" t="inlineStr">
        <is>
          <t>16#B4/01/7D = 180/01/125</t>
        </is>
      </c>
      <c r="F1843" s="67" t="inlineStr">
        <is>
          <t>IFM</t>
        </is>
      </c>
      <c r="G1843" s="65" t="inlineStr">
        <is>
          <t>Configuration and settings</t>
        </is>
      </c>
      <c r="H1843" s="65" t="inlineStr">
        <is>
          <t>R/WS</t>
        </is>
      </c>
      <c r="I1843" s="65" t="inlineStr">
        <is>
          <t>WORD (Enumeration)</t>
        </is>
      </c>
      <c r="J1843" s="65" t="inlineStr">
        <is>
          <t>-</t>
        </is>
      </c>
      <c r="K1843" s="65" t="inlineStr">
        <is>
          <t>[Always active] ALL</t>
        </is>
      </c>
      <c r="L1843" s="66" t="n"/>
      <c r="M1843" s="65" t="inlineStr">
        <is>
          <t>[CabinetCircuit A Monitor] (CFMA)</t>
        </is>
      </c>
      <c r="N1843" s="69" t="inlineStr">
        <is>
          <t>[Cabinet circuit A] (CCMA)</t>
        </is>
      </c>
    </row>
    <row customFormat="1" r="1844" s="60">
      <c r="A1844" s="64" t="inlineStr">
        <is>
          <t>OCT6</t>
        </is>
      </c>
      <c r="B1844" s="65" t="inlineStr">
        <is>
          <t>Fan thermal sensor monitoring register</t>
        </is>
      </c>
      <c r="C1844" s="65" t="inlineStr">
        <is>
          <t>16#9F51 = 40785</t>
        </is>
      </c>
      <c r="D1844" s="66" t="n"/>
      <c r="E1844" s="66" t="n"/>
      <c r="F1844" s="66" t="n"/>
      <c r="G1844" s="65" t="inlineStr">
        <is>
          <t>External controller thermal transformer monitoring</t>
        </is>
      </c>
      <c r="H1844" s="65" t="inlineStr">
        <is>
          <t>R</t>
        </is>
      </c>
      <c r="I1844" s="67" t="inlineStr">
        <is>
          <t>WORD (BitString16)</t>
        </is>
      </c>
      <c r="J1844" s="65" t="inlineStr">
        <is>
          <t>-</t>
        </is>
      </c>
      <c r="K1844" s="66" t="n"/>
      <c r="L1844" s="66" t="n"/>
      <c r="M1844" s="66" t="n"/>
      <c r="N1844" s="68" t="n"/>
    </row>
    <row customFormat="1" r="1845" s="60">
      <c r="A1845" s="64" t="inlineStr">
        <is>
          <t>OCT7</t>
        </is>
      </c>
      <c r="B1845" s="65" t="inlineStr">
        <is>
          <t>Fan pressure sensor monitoring register</t>
        </is>
      </c>
      <c r="C1845" s="65" t="inlineStr">
        <is>
          <t>16#9F52 = 40786</t>
        </is>
      </c>
      <c r="D1845" s="66" t="n"/>
      <c r="E1845" s="66" t="n"/>
      <c r="F1845" s="66" t="n"/>
      <c r="G1845" s="65" t="inlineStr">
        <is>
          <t>External controller thermal transformer monitoring</t>
        </is>
      </c>
      <c r="H1845" s="65" t="inlineStr">
        <is>
          <t>R</t>
        </is>
      </c>
      <c r="I1845" s="67" t="inlineStr">
        <is>
          <t>WORD (BitString16)</t>
        </is>
      </c>
      <c r="J1845" s="65" t="inlineStr">
        <is>
          <t>-</t>
        </is>
      </c>
      <c r="K1845" s="66" t="n"/>
      <c r="L1845" s="66" t="n"/>
      <c r="M1845" s="66" t="n"/>
      <c r="N1845" s="68" t="n"/>
    </row>
    <row customFormat="1" r="1846" s="60">
      <c r="A1846" s="64" t="inlineStr">
        <is>
          <t>OCT5</t>
        </is>
      </c>
      <c r="B1846" s="65" t="inlineStr">
        <is>
          <t>PLC module configuration register</t>
        </is>
      </c>
      <c r="C1846" s="65" t="inlineStr">
        <is>
          <t>16#9F38 = 40760</t>
        </is>
      </c>
      <c r="D1846" s="66" t="n"/>
      <c r="E1846" s="66" t="n"/>
      <c r="F1846" s="66" t="n"/>
      <c r="G1846" s="65" t="inlineStr">
        <is>
          <t>External controller thermal transformer monitoring</t>
        </is>
      </c>
      <c r="H1846" s="65" t="inlineStr">
        <is>
          <t>R</t>
        </is>
      </c>
      <c r="I1846" s="67" t="inlineStr">
        <is>
          <t>WORD (BitString16)</t>
        </is>
      </c>
      <c r="J1846" s="65" t="inlineStr">
        <is>
          <t>-</t>
        </is>
      </c>
      <c r="K1846" s="66" t="n"/>
      <c r="L1846" s="66" t="n"/>
      <c r="M1846" s="66" t="n"/>
      <c r="N1846" s="68" t="n"/>
    </row>
    <row customFormat="1" r="1847" s="60">
      <c r="A1847" s="64" t="inlineStr">
        <is>
          <t>OCT2</t>
        </is>
      </c>
      <c r="B1847" s="65" t="inlineStr">
        <is>
          <t>Cabinet transformer PT100 usage</t>
        </is>
      </c>
      <c r="C1847" s="65" t="inlineStr">
        <is>
          <t>16#9EC0 = 40640</t>
        </is>
      </c>
      <c r="D1847" s="66" t="n"/>
      <c r="E1847" s="66" t="n"/>
      <c r="F1847" s="66" t="n"/>
      <c r="G1847" s="65" t="inlineStr">
        <is>
          <t>External controller thermal transformer monitoring</t>
        </is>
      </c>
      <c r="H1847" s="65" t="inlineStr">
        <is>
          <t>R</t>
        </is>
      </c>
      <c r="I1847" s="67" t="inlineStr">
        <is>
          <t>WORD (BitString16)</t>
        </is>
      </c>
      <c r="J1847" s="65" t="inlineStr">
        <is>
          <t>-</t>
        </is>
      </c>
      <c r="K1847" s="66" t="n"/>
      <c r="L1847" s="66" t="n"/>
      <c r="M1847" s="65" t="inlineStr">
        <is>
          <t>[Cab Transfo PT100] (OCT2)</t>
        </is>
      </c>
      <c r="N1847" s="69" t="inlineStr">
        <is>
          <t>[Power Stage Data] (TTHP)</t>
        </is>
      </c>
    </row>
    <row customFormat="1" r="1848" s="60">
      <c r="A1848" s="64" t="inlineStr">
        <is>
          <t>OCT3</t>
        </is>
      </c>
      <c r="B1848" s="65" t="inlineStr">
        <is>
          <t>Cabinet configuration register</t>
        </is>
      </c>
      <c r="C1848" s="65" t="inlineStr">
        <is>
          <t>16#9EDD = 40669</t>
        </is>
      </c>
      <c r="D1848" s="66" t="n"/>
      <c r="E1848" s="66" t="n"/>
      <c r="F1848" s="66" t="n"/>
      <c r="G1848" s="65" t="inlineStr">
        <is>
          <t>External controller thermal motor monitoring</t>
        </is>
      </c>
      <c r="H1848" s="65" t="inlineStr">
        <is>
          <t>R/W</t>
        </is>
      </c>
      <c r="I1848" s="67" t="inlineStr">
        <is>
          <t>WORD (BitString16)</t>
        </is>
      </c>
      <c r="J1848" s="65" t="inlineStr">
        <is>
          <t>-</t>
        </is>
      </c>
      <c r="K1848" s="66" t="n"/>
      <c r="L1848" s="66" t="n"/>
      <c r="M1848" s="66" t="n"/>
      <c r="N1848" s="68" t="n"/>
    </row>
    <row customFormat="1" r="1849" s="60">
      <c r="A1849" s="64" t="inlineStr">
        <is>
          <t>AV1A</t>
        </is>
      </c>
      <c r="B1849" s="65" t="inlineStr">
        <is>
          <t>AIV1 assignment</t>
        </is>
      </c>
      <c r="C1849" s="65" t="inlineStr">
        <is>
          <t>16#12FD = 4861</t>
        </is>
      </c>
      <c r="D1849" s="65" t="inlineStr">
        <is>
          <t>16#2012/3E</t>
        </is>
      </c>
      <c r="E1849" s="65" t="inlineStr">
        <is>
          <t>16#79/01/3E = 121/01/62</t>
        </is>
      </c>
      <c r="F1849" s="67" t="inlineStr">
        <is>
          <t>CSA</t>
        </is>
      </c>
      <c r="G1849" s="65" t="inlineStr">
        <is>
          <t>Configuration and settings</t>
        </is>
      </c>
      <c r="H1849" s="65" t="inlineStr">
        <is>
          <t>R</t>
        </is>
      </c>
      <c r="I1849" s="65" t="inlineStr">
        <is>
          <t>WORD (Enumeration)</t>
        </is>
      </c>
      <c r="J1849" s="65" t="inlineStr">
        <is>
          <t>-</t>
        </is>
      </c>
      <c r="K1849" s="66" t="n"/>
      <c r="L1849" s="66" t="n"/>
      <c r="M1849" s="65" t="inlineStr">
        <is>
          <t>[AIV1 assignment] (AV1A)</t>
        </is>
      </c>
      <c r="N1849" s="69" t="inlineStr">
        <is>
          <t>[AIV1 assignment] (AV1A)
[Virtual AI1] (AV1)</t>
        </is>
      </c>
    </row>
    <row customFormat="1" r="1850" s="60">
      <c r="A1850" s="64" t="inlineStr">
        <is>
          <t>NBRP</t>
        </is>
      </c>
      <c r="B1850" s="65" t="inlineStr">
        <is>
          <t>Number of RX PDO</t>
        </is>
      </c>
      <c r="C1850" s="65" t="inlineStr">
        <is>
          <t>16#330F = 13071</t>
        </is>
      </c>
      <c r="D1850" s="65" t="inlineStr">
        <is>
          <t>16#2064/48</t>
        </is>
      </c>
      <c r="E1850" s="65" t="inlineStr">
        <is>
          <t>16#A2/01/48 = 162/01/72</t>
        </is>
      </c>
      <c r="F1850" s="66" t="n"/>
      <c r="G1850" s="65" t="inlineStr">
        <is>
          <t>Configuration and settings</t>
        </is>
      </c>
      <c r="H1850" s="65" t="inlineStr">
        <is>
          <t>R</t>
        </is>
      </c>
      <c r="I1850" s="65" t="inlineStr">
        <is>
          <t>UINT (Unsigned16)</t>
        </is>
      </c>
      <c r="J1850" s="65" t="inlineStr">
        <is>
          <t xml:space="preserve">1 </t>
        </is>
      </c>
      <c r="K1850" s="66" t="n"/>
      <c r="L1850" s="65" t="inlineStr">
        <is>
          <t xml:space="preserve">0  ... 65535 </t>
        </is>
      </c>
      <c r="M1850" s="65" t="inlineStr">
        <is>
          <t>[Number of RX PDO] (NBRP)</t>
        </is>
      </c>
      <c r="N1850" s="69" t="inlineStr">
        <is>
          <t>[CANopen map] (CNM)</t>
        </is>
      </c>
    </row>
    <row customFormat="1" r="1851" s="60">
      <c r="A1851" s="64" t="inlineStr">
        <is>
          <t>OD1T</t>
        </is>
      </c>
      <c r="B1851" s="65" t="inlineStr">
        <is>
          <t>HMI panel type</t>
        </is>
      </c>
      <c r="C1851" s="65" t="inlineStr">
        <is>
          <t>16#0F28 = 3880</t>
        </is>
      </c>
      <c r="D1851" s="65" t="inlineStr">
        <is>
          <t>16#2008/51</t>
        </is>
      </c>
      <c r="E1851" s="65" t="inlineStr">
        <is>
          <t>16#74/01/51 = 116/01/81</t>
        </is>
      </c>
      <c r="F1851" s="66" t="n"/>
      <c r="G1851" s="65" t="inlineStr">
        <is>
          <t>Configuration and settings</t>
        </is>
      </c>
      <c r="H1851" s="65" t="inlineStr">
        <is>
          <t>R/W</t>
        </is>
      </c>
      <c r="I1851" s="65" t="inlineStr">
        <is>
          <t>UINT (Unsigned16)</t>
        </is>
      </c>
      <c r="J1851" s="65" t="inlineStr">
        <is>
          <t xml:space="preserve">1 </t>
        </is>
      </c>
      <c r="K1851" s="65" t="inlineStr">
        <is>
          <t xml:space="preserve">0 </t>
        </is>
      </c>
      <c r="L1851" s="65" t="inlineStr">
        <is>
          <t xml:space="preserve">0  ... 65535 </t>
        </is>
      </c>
      <c r="M1851" s="65" t="inlineStr">
        <is>
          <t>[HMI Panel Type] (OD1T)</t>
        </is>
      </c>
      <c r="N1851" s="69" t="inlineStr">
        <is>
          <t>[HMI Panel Status] (HMIP)</t>
        </is>
      </c>
    </row>
    <row customFormat="1" r="1852" s="60">
      <c r="A1852" s="64" t="inlineStr">
        <is>
          <t>D63D</t>
        </is>
      </c>
      <c r="B1852" s="65" t="inlineStr">
        <is>
          <t>DI63 delay</t>
        </is>
      </c>
      <c r="C1852" s="65" t="inlineStr">
        <is>
          <t>16#0FD5 = 4053</t>
        </is>
      </c>
      <c r="D1852" s="65" t="inlineStr">
        <is>
          <t>16#200A/36</t>
        </is>
      </c>
      <c r="E1852" s="65" t="inlineStr">
        <is>
          <t>16#75/01/36 = 117/01/54</t>
        </is>
      </c>
      <c r="F1852" s="66" t="n"/>
      <c r="G1852" s="65" t="inlineStr">
        <is>
          <t>Configuration and settings</t>
        </is>
      </c>
      <c r="H1852" s="65" t="inlineStr">
        <is>
          <t>R/W</t>
        </is>
      </c>
      <c r="I1852" s="65" t="inlineStr">
        <is>
          <t>UINT (Unsigned16)</t>
        </is>
      </c>
      <c r="J1852" s="65" t="inlineStr">
        <is>
          <t>1 ms</t>
        </is>
      </c>
      <c r="K1852" s="65" t="inlineStr">
        <is>
          <t>2 ms</t>
        </is>
      </c>
      <c r="L1852" s="65" t="inlineStr">
        <is>
          <t>0 ms ... 200 ms</t>
        </is>
      </c>
      <c r="M1852" s="65" t="inlineStr">
        <is>
          <t>[DI63 delay] (D63D)</t>
        </is>
      </c>
      <c r="N1852" s="69" t="inlineStr">
        <is>
          <t>[DI63 configuration] (DI63)</t>
        </is>
      </c>
    </row>
    <row customFormat="1" r="1853" s="60">
      <c r="A1853" s="64" t="inlineStr">
        <is>
          <t>R65S</t>
        </is>
      </c>
      <c r="B1853" s="65" t="inlineStr">
        <is>
          <t>R65 Active at</t>
        </is>
      </c>
      <c r="C1853" s="65" t="inlineStr">
        <is>
          <t>16#10DB = 4315</t>
        </is>
      </c>
      <c r="D1853" s="65" t="inlineStr">
        <is>
          <t>16#200D/10</t>
        </is>
      </c>
      <c r="E1853" s="65" t="inlineStr">
        <is>
          <t>16#76/01/74 = 118/01/116</t>
        </is>
      </c>
      <c r="F1853" s="67" t="inlineStr">
        <is>
          <t>NPL</t>
        </is>
      </c>
      <c r="G1853" s="65" t="inlineStr">
        <is>
          <t>Configuration and settings</t>
        </is>
      </c>
      <c r="H1853" s="65" t="inlineStr">
        <is>
          <t>R/WS</t>
        </is>
      </c>
      <c r="I1853" s="65" t="inlineStr">
        <is>
          <t>WORD (Enumeration)</t>
        </is>
      </c>
      <c r="J1853" s="65" t="inlineStr">
        <is>
          <t>-</t>
        </is>
      </c>
      <c r="K1853" s="65" t="inlineStr">
        <is>
          <t>[1] POS</t>
        </is>
      </c>
      <c r="L1853" s="66" t="n"/>
      <c r="M1853" s="65" t="inlineStr">
        <is>
          <t>[R65 Active at] (R65S)</t>
        </is>
      </c>
      <c r="N1853" s="69" t="inlineStr">
        <is>
          <t>[R65 configuration] (R65)</t>
        </is>
      </c>
    </row>
    <row customFormat="1" r="1854" s="60">
      <c r="A1854" s="64" t="inlineStr">
        <is>
          <t>R65H</t>
        </is>
      </c>
      <c r="B1854" s="65" t="inlineStr">
        <is>
          <t>R65 Holding time</t>
        </is>
      </c>
      <c r="C1854" s="65" t="inlineStr">
        <is>
          <t>16#10DD = 4317</t>
        </is>
      </c>
      <c r="D1854" s="65" t="inlineStr">
        <is>
          <t>16#200D/12</t>
        </is>
      </c>
      <c r="E1854" s="65" t="inlineStr">
        <is>
          <t>16#76/01/76 = 118/01/118</t>
        </is>
      </c>
      <c r="F1854" s="66" t="n"/>
      <c r="G1854" s="65" t="inlineStr">
        <is>
          <t>Configuration and settings</t>
        </is>
      </c>
      <c r="H1854" s="65" t="inlineStr">
        <is>
          <t>R/W</t>
        </is>
      </c>
      <c r="I1854" s="65" t="inlineStr">
        <is>
          <t>UINT (Unsigned16)</t>
        </is>
      </c>
      <c r="J1854" s="65" t="inlineStr">
        <is>
          <t>1 ms</t>
        </is>
      </c>
      <c r="K1854" s="65" t="inlineStr">
        <is>
          <t>0 ms</t>
        </is>
      </c>
      <c r="L1854" s="65" t="inlineStr">
        <is>
          <t>0 ms ... 9999 ms</t>
        </is>
      </c>
      <c r="M1854" s="65" t="inlineStr">
        <is>
          <t>[R65 Holding time] (R65H)</t>
        </is>
      </c>
      <c r="N1854" s="69" t="inlineStr">
        <is>
          <t>[R65 configuration] (R65)</t>
        </is>
      </c>
    </row>
    <row customFormat="1" r="1855" s="60">
      <c r="A1855" s="64" t="inlineStr">
        <is>
          <t>R65D</t>
        </is>
      </c>
      <c r="B1855" s="65" t="inlineStr">
        <is>
          <t>R65 Delay time</t>
        </is>
      </c>
      <c r="C1855" s="65" t="inlineStr">
        <is>
          <t>16#10DC = 4316</t>
        </is>
      </c>
      <c r="D1855" s="65" t="inlineStr">
        <is>
          <t>16#200D/11</t>
        </is>
      </c>
      <c r="E1855" s="65" t="inlineStr">
        <is>
          <t>16#76/01/75 = 118/01/117</t>
        </is>
      </c>
      <c r="F1855" s="66" t="n"/>
      <c r="G1855" s="65" t="inlineStr">
        <is>
          <t>Configuration and settings</t>
        </is>
      </c>
      <c r="H1855" s="65" t="inlineStr">
        <is>
          <t>R/W</t>
        </is>
      </c>
      <c r="I1855" s="65" t="inlineStr">
        <is>
          <t>UINT (Unsigned16)</t>
        </is>
      </c>
      <c r="J1855" s="65" t="inlineStr">
        <is>
          <t>1 ms</t>
        </is>
      </c>
      <c r="K1855" s="65" t="inlineStr">
        <is>
          <t>0 ms</t>
        </is>
      </c>
      <c r="L1855" s="65" t="inlineStr">
        <is>
          <t>0 ms ... 60000 ms</t>
        </is>
      </c>
      <c r="M1855" s="65" t="inlineStr">
        <is>
          <t>[R65 Delay time] (R65D)</t>
        </is>
      </c>
      <c r="N1855" s="69" t="inlineStr">
        <is>
          <t>[R65 configuration] (R65)</t>
        </is>
      </c>
    </row>
    <row customFormat="1" r="1856" s="60">
      <c r="A1856" s="64" t="inlineStr">
        <is>
          <t>IM10</t>
        </is>
      </c>
      <c r="B1856" s="65" t="inlineStr">
        <is>
          <t>Ethernet option IP mode</t>
        </is>
      </c>
      <c r="C1856" s="65" t="inlineStr">
        <is>
          <t>16#FBC2 = 64450</t>
        </is>
      </c>
      <c r="D1856" s="66" t="n"/>
      <c r="E1856" s="66" t="n"/>
      <c r="F1856" s="67" t="inlineStr">
        <is>
          <t>IPM</t>
        </is>
      </c>
      <c r="G1856" s="65" t="inlineStr">
        <is>
          <t>Configuration and settings</t>
        </is>
      </c>
      <c r="H1856" s="65" t="inlineStr">
        <is>
          <t>R/W</t>
        </is>
      </c>
      <c r="I1856" s="65" t="inlineStr">
        <is>
          <t>WORD (Enumeration)</t>
        </is>
      </c>
      <c r="J1856" s="65" t="inlineStr">
        <is>
          <t>-</t>
        </is>
      </c>
      <c r="K1856" s="65" t="inlineStr">
        <is>
          <t>[DHCP] DHCP</t>
        </is>
      </c>
      <c r="L1856" s="66" t="n"/>
      <c r="M1856" s="65" t="inlineStr">
        <is>
          <t>[ETH Option IP Mode] (IM10)</t>
        </is>
      </c>
      <c r="N1856" s="69" t="inlineStr">
        <is>
          <t>[Eth Module Config] (ETO)</t>
        </is>
      </c>
    </row>
    <row customFormat="1" r="1857" s="60">
      <c r="A1857" s="64" t="inlineStr">
        <is>
          <t>BYP0</t>
        </is>
      </c>
      <c r="B1857" s="65" t="inlineStr">
        <is>
          <t>Bypass PoC Config</t>
        </is>
      </c>
      <c r="C1857" s="65" t="inlineStr">
        <is>
          <t>16#9B41 = 39745</t>
        </is>
      </c>
      <c r="D1857" s="66" t="n"/>
      <c r="E1857" s="66" t="n"/>
      <c r="F1857" s="67" t="inlineStr">
        <is>
          <t>BYP0</t>
        </is>
      </c>
      <c r="G1857" s="65" t="inlineStr">
        <is>
          <t>Power cell configuration</t>
        </is>
      </c>
      <c r="H1857" s="65" t="inlineStr">
        <is>
          <t>R/WS</t>
        </is>
      </c>
      <c r="I1857" s="65" t="inlineStr">
        <is>
          <t>WORD (Enumeration)</t>
        </is>
      </c>
      <c r="J1857" s="65" t="inlineStr">
        <is>
          <t>-</t>
        </is>
      </c>
      <c r="K1857" s="65" t="inlineStr">
        <is>
          <t>[Not configured] NO</t>
        </is>
      </c>
      <c r="L1857" s="66" t="n"/>
      <c r="M1857" s="66" t="n"/>
      <c r="N1857" s="68" t="n"/>
    </row>
    <row customFormat="1" r="1858" s="60">
      <c r="A1858" s="64" t="inlineStr">
        <is>
          <t>THT1</t>
        </is>
      </c>
      <c r="B1858" s="65" t="inlineStr">
        <is>
          <t>Thermal error level for winding 1</t>
        </is>
      </c>
      <c r="C1858" s="65" t="inlineStr">
        <is>
          <t>16#9ED9 = 40665</t>
        </is>
      </c>
      <c r="D1858" s="66" t="n"/>
      <c r="E1858" s="66" t="n"/>
      <c r="F1858" s="66" t="n"/>
      <c r="G1858" s="65" t="inlineStr">
        <is>
          <t>External controller thermal motor configuration</t>
        </is>
      </c>
      <c r="H1858" s="65" t="inlineStr">
        <is>
          <t>R/W</t>
        </is>
      </c>
      <c r="I1858" s="65" t="inlineStr">
        <is>
          <t>UINT (Unsigned16)</t>
        </is>
      </c>
      <c r="J1858" s="65" t="inlineStr">
        <is>
          <t>1 °C</t>
        </is>
      </c>
      <c r="K1858" s="65" t="inlineStr">
        <is>
          <t>150 °C</t>
        </is>
      </c>
      <c r="L1858" s="65" t="inlineStr">
        <is>
          <t>0 °C ... 2500 °C</t>
        </is>
      </c>
      <c r="M1858" s="66" t="n"/>
      <c r="N1858" s="68" t="n"/>
    </row>
    <row customFormat="1" r="1859" s="60">
      <c r="A1859" s="64" t="inlineStr">
        <is>
          <t>R60H</t>
        </is>
      </c>
      <c r="B1859" s="65" t="inlineStr">
        <is>
          <t>R60 Holding time</t>
        </is>
      </c>
      <c r="C1859" s="65" t="inlineStr">
        <is>
          <t>16#10CE = 4302</t>
        </is>
      </c>
      <c r="D1859" s="65" t="inlineStr">
        <is>
          <t>16#200D/3</t>
        </is>
      </c>
      <c r="E1859" s="65" t="inlineStr">
        <is>
          <t>16#76/01/67 = 118/01/103</t>
        </is>
      </c>
      <c r="F1859" s="66" t="n"/>
      <c r="G1859" s="65" t="inlineStr">
        <is>
          <t>Configuration and settings</t>
        </is>
      </c>
      <c r="H1859" s="65" t="inlineStr">
        <is>
          <t>R/W</t>
        </is>
      </c>
      <c r="I1859" s="65" t="inlineStr">
        <is>
          <t>UINT (Unsigned16)</t>
        </is>
      </c>
      <c r="J1859" s="65" t="inlineStr">
        <is>
          <t>1 ms</t>
        </is>
      </c>
      <c r="K1859" s="65" t="inlineStr">
        <is>
          <t>0 ms</t>
        </is>
      </c>
      <c r="L1859" s="65" t="inlineStr">
        <is>
          <t>0 ms ... 9999 ms</t>
        </is>
      </c>
      <c r="M1859" s="65" t="inlineStr">
        <is>
          <t>[R60 Holding time] (R60H)</t>
        </is>
      </c>
      <c r="N1859" s="69" t="inlineStr">
        <is>
          <t>[R60 configuration] (R60)</t>
        </is>
      </c>
    </row>
    <row customFormat="1" r="1860" s="60">
      <c r="A1860" s="64" t="inlineStr">
        <is>
          <t>OCT1</t>
        </is>
      </c>
      <c r="B1860" s="65" t="inlineStr">
        <is>
          <t>Motor PT100 usage</t>
        </is>
      </c>
      <c r="C1860" s="65" t="inlineStr">
        <is>
          <t>16#9ECA = 40650</t>
        </is>
      </c>
      <c r="D1860" s="66" t="n"/>
      <c r="E1860" s="66" t="n"/>
      <c r="F1860" s="66" t="n"/>
      <c r="G1860" s="65" t="inlineStr">
        <is>
          <t>External controller thermal motor monitoring</t>
        </is>
      </c>
      <c r="H1860" s="65" t="inlineStr">
        <is>
          <t>R</t>
        </is>
      </c>
      <c r="I1860" s="67" t="inlineStr">
        <is>
          <t>WORD (BitString16)</t>
        </is>
      </c>
      <c r="J1860" s="65" t="inlineStr">
        <is>
          <t>-</t>
        </is>
      </c>
      <c r="K1860" s="66" t="n"/>
      <c r="L1860" s="66" t="n"/>
      <c r="M1860" s="65" t="inlineStr">
        <is>
          <t>[Motor PT100 Usage] (OCT1)</t>
        </is>
      </c>
      <c r="N1860" s="69" t="inlineStr">
        <is>
          <t>[Motor Thermal Data] (MTHP)</t>
        </is>
      </c>
    </row>
    <row customFormat="1" r="1861" s="60">
      <c r="A1861" s="64" t="inlineStr">
        <is>
          <t>BYC6</t>
        </is>
      </c>
      <c r="B1861" s="65" t="inlineStr">
        <is>
          <t>Drive bypass delay after error</t>
        </is>
      </c>
      <c r="C1861" s="65" t="inlineStr">
        <is>
          <t>16#9F2B = 40747</t>
        </is>
      </c>
      <c r="D1861" s="66" t="n"/>
      <c r="E1861" s="66" t="n"/>
      <c r="F1861" s="66" t="n"/>
      <c r="G1861" s="65" t="inlineStr">
        <is>
          <t>External Controller Function Configuration</t>
        </is>
      </c>
      <c r="H1861" s="65" t="inlineStr">
        <is>
          <t>R/WS</t>
        </is>
      </c>
      <c r="I1861" s="65" t="inlineStr">
        <is>
          <t>UINT (Unsigned16)</t>
        </is>
      </c>
      <c r="J1861" s="65" t="inlineStr">
        <is>
          <t>0.1 s</t>
        </is>
      </c>
      <c r="K1861" s="65" t="inlineStr">
        <is>
          <t>0.0 s</t>
        </is>
      </c>
      <c r="L1861" s="65" t="inlineStr">
        <is>
          <t>0.0 s ... 6553.5 s</t>
        </is>
      </c>
      <c r="M1861" s="66" t="n"/>
      <c r="N1861" s="68" t="n"/>
    </row>
    <row customFormat="1" r="1862" s="60">
      <c r="A1862" s="64" t="inlineStr">
        <is>
          <t>BYC5</t>
        </is>
      </c>
      <c r="B1862" s="65" t="inlineStr">
        <is>
          <t>Bypass transfer Drive to DOL on error</t>
        </is>
      </c>
      <c r="C1862" s="65" t="inlineStr">
        <is>
          <t>16#9F29 = 40745</t>
        </is>
      </c>
      <c r="D1862" s="66" t="n"/>
      <c r="E1862" s="66" t="n"/>
      <c r="F1862" s="67" t="inlineStr">
        <is>
          <t>PSLIN</t>
        </is>
      </c>
      <c r="G1862" s="65" t="inlineStr">
        <is>
          <t>External Controller Function Configuration</t>
        </is>
      </c>
      <c r="H1862" s="65" t="inlineStr">
        <is>
          <t>R/WS</t>
        </is>
      </c>
      <c r="I1862" s="65" t="inlineStr">
        <is>
          <t>WORD (Enumeration)</t>
        </is>
      </c>
      <c r="J1862" s="65" t="inlineStr">
        <is>
          <t>-</t>
        </is>
      </c>
      <c r="K1862" s="65" t="inlineStr">
        <is>
          <t>[Not assigned] NO</t>
        </is>
      </c>
      <c r="L1862" s="66" t="n"/>
      <c r="M1862" s="66" t="n"/>
      <c r="N1862" s="68" t="n"/>
    </row>
    <row customFormat="1" r="1863" s="60">
      <c r="A1863" s="64" t="inlineStr">
        <is>
          <t>BYC3</t>
        </is>
      </c>
      <c r="B1863" s="65" t="inlineStr">
        <is>
          <t>Drive bypass command word</t>
        </is>
      </c>
      <c r="C1863" s="65" t="inlineStr">
        <is>
          <t>16#445D = 17501</t>
        </is>
      </c>
      <c r="D1863" s="65" t="inlineStr">
        <is>
          <t>16#2091/2</t>
        </is>
      </c>
      <c r="E1863" s="65" t="inlineStr">
        <is>
          <t>16#B8/01/66 = 184/01/102</t>
        </is>
      </c>
      <c r="F1863" s="66" t="n"/>
      <c r="G1863" s="65" t="inlineStr">
        <is>
          <t>External Controller Function Configuration</t>
        </is>
      </c>
      <c r="H1863" s="65" t="inlineStr">
        <is>
          <t>R/W</t>
        </is>
      </c>
      <c r="I1863" s="67" t="inlineStr">
        <is>
          <t>WORD (BitString16)</t>
        </is>
      </c>
      <c r="J1863" s="65" t="inlineStr">
        <is>
          <t>-</t>
        </is>
      </c>
      <c r="K1863" s="65" t="inlineStr">
        <is>
          <t>0</t>
        </is>
      </c>
      <c r="L1863" s="66" t="n"/>
      <c r="M1863" s="66" t="n"/>
      <c r="N1863" s="68" t="n"/>
    </row>
    <row customFormat="1" r="1864" s="60">
      <c r="A1864" s="64" t="inlineStr">
        <is>
          <t>BYC0</t>
        </is>
      </c>
      <c r="B1864" s="65" t="inlineStr">
        <is>
          <t>Drive Bypass Type</t>
        </is>
      </c>
      <c r="C1864" s="65" t="inlineStr">
        <is>
          <t>16#9F24 = 40740</t>
        </is>
      </c>
      <c r="D1864" s="66" t="n"/>
      <c r="E1864" s="66" t="n"/>
      <c r="F1864" s="67" t="inlineStr">
        <is>
          <t>BYC0</t>
        </is>
      </c>
      <c r="G1864" s="65" t="inlineStr">
        <is>
          <t>External Controller Function Configuration</t>
        </is>
      </c>
      <c r="H1864" s="65" t="inlineStr">
        <is>
          <t>R/WS</t>
        </is>
      </c>
      <c r="I1864" s="65" t="inlineStr">
        <is>
          <t>WORD (Enumeration)</t>
        </is>
      </c>
      <c r="J1864" s="65" t="inlineStr">
        <is>
          <t>-</t>
        </is>
      </c>
      <c r="K1864" s="65" t="inlineStr">
        <is>
          <t>[Bypass drive not configured] NO</t>
        </is>
      </c>
      <c r="L1864" s="66" t="n"/>
      <c r="M1864" s="66" t="n"/>
      <c r="N1864" s="68" t="n"/>
    </row>
    <row customFormat="1" r="1865" s="60">
      <c r="A1865" s="64" t="inlineStr">
        <is>
          <t>BYC1</t>
        </is>
      </c>
      <c r="B1865" s="65" t="inlineStr">
        <is>
          <t>Drive Bypass Config</t>
        </is>
      </c>
      <c r="C1865" s="65" t="inlineStr">
        <is>
          <t>16#9F25 = 40741</t>
        </is>
      </c>
      <c r="D1865" s="66" t="n"/>
      <c r="E1865" s="66" t="n"/>
      <c r="F1865" s="66" t="n"/>
      <c r="G1865" s="65" t="inlineStr">
        <is>
          <t>External Controller Function Configuration</t>
        </is>
      </c>
      <c r="H1865" s="65" t="inlineStr">
        <is>
          <t>R/W</t>
        </is>
      </c>
      <c r="I1865" s="67" t="inlineStr">
        <is>
          <t>WORD (BitString16)</t>
        </is>
      </c>
      <c r="J1865" s="65" t="inlineStr">
        <is>
          <t>-</t>
        </is>
      </c>
      <c r="K1865" s="65" t="inlineStr">
        <is>
          <t>3</t>
        </is>
      </c>
      <c r="L1865" s="66" t="n"/>
      <c r="M1865" s="66" t="n"/>
      <c r="N1865" s="68" t="n"/>
    </row>
    <row customFormat="1" r="1866" s="60">
      <c r="A1866" s="64" t="inlineStr">
        <is>
          <t>TFRA</t>
        </is>
      </c>
      <c r="B1866" s="65" t="inlineStr">
        <is>
          <t>Response to motor winding A error</t>
        </is>
      </c>
      <c r="C1866" s="65" t="inlineStr">
        <is>
          <t>16#417F = 16767</t>
        </is>
      </c>
      <c r="D1866" s="65" t="inlineStr">
        <is>
          <t>16#2089/44</t>
        </is>
      </c>
      <c r="E1866" s="65" t="inlineStr">
        <is>
          <t>16#B4/01/A8 = 180/01/168</t>
        </is>
      </c>
      <c r="F1866" s="67" t="inlineStr">
        <is>
          <t>ECFG</t>
        </is>
      </c>
      <c r="G1866" s="65" t="inlineStr">
        <is>
          <t>Configuration and settings</t>
        </is>
      </c>
      <c r="H1866" s="65" t="inlineStr">
        <is>
          <t>R/WS</t>
        </is>
      </c>
      <c r="I1866" s="65" t="inlineStr">
        <is>
          <t>WORD (Enumeration)</t>
        </is>
      </c>
      <c r="J1866" s="65" t="inlineStr">
        <is>
          <t>-</t>
        </is>
      </c>
      <c r="K1866" s="65" t="inlineStr">
        <is>
          <t>[Freewheel stop] YES</t>
        </is>
      </c>
      <c r="L1866" s="66" t="n"/>
      <c r="M1866" s="65" t="inlineStr">
        <is>
          <t>[MotorWinding A ErrorResp] (TFRA)</t>
        </is>
      </c>
      <c r="N1866" s="69" t="inlineStr">
        <is>
          <t>[Motor winding A] (CTIA)</t>
        </is>
      </c>
    </row>
    <row customFormat="1" r="1867" s="60">
      <c r="A1867" s="64" t="inlineStr">
        <is>
          <t>TFRC</t>
        </is>
      </c>
      <c r="B1867" s="65" t="inlineStr">
        <is>
          <t>Response to motor bearing A error</t>
        </is>
      </c>
      <c r="C1867" s="65" t="inlineStr">
        <is>
          <t>16#4181 = 16769</t>
        </is>
      </c>
      <c r="D1867" s="65" t="inlineStr">
        <is>
          <t>16#2089/46</t>
        </is>
      </c>
      <c r="E1867" s="65" t="inlineStr">
        <is>
          <t>16#B4/01/AA = 180/01/170</t>
        </is>
      </c>
      <c r="F1867" s="67" t="inlineStr">
        <is>
          <t>ECFG</t>
        </is>
      </c>
      <c r="G1867" s="65" t="inlineStr">
        <is>
          <t>Configuration and settings</t>
        </is>
      </c>
      <c r="H1867" s="65" t="inlineStr">
        <is>
          <t>R/WS</t>
        </is>
      </c>
      <c r="I1867" s="65" t="inlineStr">
        <is>
          <t>WORD (Enumeration)</t>
        </is>
      </c>
      <c r="J1867" s="65" t="inlineStr">
        <is>
          <t>-</t>
        </is>
      </c>
      <c r="K1867" s="65" t="inlineStr">
        <is>
          <t>[Freewheel stop] YES</t>
        </is>
      </c>
      <c r="L1867" s="66" t="n"/>
      <c r="M1867" s="65" t="inlineStr">
        <is>
          <t>[MotorBearing A ErrorResp] (TFRC)</t>
        </is>
      </c>
      <c r="N1867" s="69" t="inlineStr">
        <is>
          <t>[Motor bearing A] (CTIC)</t>
        </is>
      </c>
    </row>
    <row customFormat="1" r="1868" s="60">
      <c r="A1868" s="64" t="inlineStr">
        <is>
          <t>TFRD</t>
        </is>
      </c>
      <c r="B1868" s="65" t="inlineStr">
        <is>
          <t>Response to motor bearing B error</t>
        </is>
      </c>
      <c r="C1868" s="65" t="inlineStr">
        <is>
          <t>16#4182 = 16770</t>
        </is>
      </c>
      <c r="D1868" s="65" t="inlineStr">
        <is>
          <t>16#2089/47</t>
        </is>
      </c>
      <c r="E1868" s="65" t="inlineStr">
        <is>
          <t>16#B4/01/AB = 180/01/171</t>
        </is>
      </c>
      <c r="F1868" s="67" t="inlineStr">
        <is>
          <t>ECFG</t>
        </is>
      </c>
      <c r="G1868" s="65" t="inlineStr">
        <is>
          <t>Configuration and settings</t>
        </is>
      </c>
      <c r="H1868" s="65" t="inlineStr">
        <is>
          <t>R/WS</t>
        </is>
      </c>
      <c r="I1868" s="65" t="inlineStr">
        <is>
          <t>WORD (Enumeration)</t>
        </is>
      </c>
      <c r="J1868" s="65" t="inlineStr">
        <is>
          <t>-</t>
        </is>
      </c>
      <c r="K1868" s="65" t="inlineStr">
        <is>
          <t>[Freewheel stop] YES</t>
        </is>
      </c>
      <c r="L1868" s="66" t="n"/>
      <c r="M1868" s="65" t="inlineStr">
        <is>
          <t>[MotorBearing B ErrorResp] (TFRD)</t>
        </is>
      </c>
      <c r="N1868" s="69" t="inlineStr">
        <is>
          <t>[Motor bearing B] (CTID)</t>
        </is>
      </c>
    </row>
    <row customFormat="1" r="1869" s="60">
      <c r="A1869" s="64" t="inlineStr">
        <is>
          <t>D52D</t>
        </is>
      </c>
      <c r="B1869" s="65" t="inlineStr">
        <is>
          <t>DI52 delay</t>
        </is>
      </c>
      <c r="C1869" s="65" t="inlineStr">
        <is>
          <t>16#0FCA = 4042</t>
        </is>
      </c>
      <c r="D1869" s="65" t="inlineStr">
        <is>
          <t>16#200A/2B</t>
        </is>
      </c>
      <c r="E1869" s="65" t="inlineStr">
        <is>
          <t>16#75/01/2B = 117/01/43</t>
        </is>
      </c>
      <c r="F1869" s="66" t="n"/>
      <c r="G1869" s="65" t="inlineStr">
        <is>
          <t>Configuration and settings</t>
        </is>
      </c>
      <c r="H1869" s="65" t="inlineStr">
        <is>
          <t>R/W</t>
        </is>
      </c>
      <c r="I1869" s="65" t="inlineStr">
        <is>
          <t>UINT (Unsigned16)</t>
        </is>
      </c>
      <c r="J1869" s="65" t="inlineStr">
        <is>
          <t>1 ms</t>
        </is>
      </c>
      <c r="K1869" s="65" t="inlineStr">
        <is>
          <t>2 ms</t>
        </is>
      </c>
      <c r="L1869" s="65" t="inlineStr">
        <is>
          <t>0 ms ... 200 ms</t>
        </is>
      </c>
      <c r="M1869" s="65" t="inlineStr">
        <is>
          <t>[DI52 delay] (D52D)</t>
        </is>
      </c>
      <c r="N1869" s="69" t="inlineStr">
        <is>
          <t>[DI52 configuration] (DI52)</t>
        </is>
      </c>
    </row>
    <row customFormat="1" r="1870" s="60">
      <c r="A1870" s="64" t="inlineStr">
        <is>
          <t>QF01</t>
        </is>
      </c>
      <c r="B1870" s="65" t="inlineStr">
        <is>
          <t>QF1 Close pulse time</t>
        </is>
      </c>
      <c r="C1870" s="65" t="inlineStr">
        <is>
          <t>16#9EF7 = 40695</t>
        </is>
      </c>
      <c r="D1870" s="66" t="n"/>
      <c r="E1870" s="66" t="n"/>
      <c r="F1870" s="66" t="n"/>
      <c r="G1870" s="65" t="inlineStr">
        <is>
          <t>External Controller Function Configuration</t>
        </is>
      </c>
      <c r="H1870" s="65" t="inlineStr">
        <is>
          <t>R/WS</t>
        </is>
      </c>
      <c r="I1870" s="65" t="inlineStr">
        <is>
          <t>UINT (Unsigned16)</t>
        </is>
      </c>
      <c r="J1870" s="65" t="inlineStr">
        <is>
          <t>0.1 s</t>
        </is>
      </c>
      <c r="K1870" s="65" t="inlineStr">
        <is>
          <t>0.5 s</t>
        </is>
      </c>
      <c r="L1870" s="65" t="inlineStr">
        <is>
          <t>0.0 s ... 60.0 s</t>
        </is>
      </c>
      <c r="M1870" s="66" t="n"/>
      <c r="N1870" s="68" t="n"/>
    </row>
    <row customFormat="1" r="1871" s="60">
      <c r="A1871" s="64" t="inlineStr">
        <is>
          <t>PKTP</t>
        </is>
      </c>
      <c r="B1871" s="65" t="inlineStr">
        <is>
          <t>Package type</t>
        </is>
      </c>
      <c r="C1871" s="65" t="inlineStr">
        <is>
          <t>16#FFD4 = 65492</t>
        </is>
      </c>
      <c r="D1871" s="66" t="n"/>
      <c r="E1871" s="66" t="n"/>
      <c r="F1871" s="67" t="inlineStr">
        <is>
          <t>PKTP</t>
        </is>
      </c>
      <c r="G1871" s="65" t="inlineStr">
        <is>
          <t>Status parameters</t>
        </is>
      </c>
      <c r="H1871" s="65" t="inlineStr">
        <is>
          <t>R</t>
        </is>
      </c>
      <c r="I1871" s="65" t="inlineStr">
        <is>
          <t>WORD (Enumeration)</t>
        </is>
      </c>
      <c r="J1871" s="65" t="inlineStr">
        <is>
          <t>-</t>
        </is>
      </c>
      <c r="K1871" s="66" t="n"/>
      <c r="L1871" s="66" t="n"/>
      <c r="M1871" s="65" t="inlineStr">
        <is>
          <t>[Package Type] (PKTP)</t>
        </is>
      </c>
      <c r="N1871" s="69" t="inlineStr">
        <is>
          <t>[Package version] (PFV)</t>
        </is>
      </c>
    </row>
    <row customFormat="1" r="1872" s="60">
      <c r="A1872" s="64" t="inlineStr">
        <is>
          <t>TMM</t>
        </is>
      </c>
      <c r="B1872" s="65" t="inlineStr">
        <is>
          <t>Maximum motor thermal state</t>
        </is>
      </c>
      <c r="C1872" s="65" t="inlineStr">
        <is>
          <t>16#9EED = 40685</t>
        </is>
      </c>
      <c r="D1872" s="66" t="n"/>
      <c r="E1872" s="66" t="n"/>
      <c r="F1872" s="66" t="n"/>
      <c r="G1872" s="65" t="inlineStr">
        <is>
          <t>External controller thermal motor configuration</t>
        </is>
      </c>
      <c r="H1872" s="65" t="inlineStr">
        <is>
          <t>R</t>
        </is>
      </c>
      <c r="I1872" s="65" t="inlineStr">
        <is>
          <t>INT (Signed16)</t>
        </is>
      </c>
      <c r="J1872" s="65" t="inlineStr">
        <is>
          <t>1 °C</t>
        </is>
      </c>
      <c r="K1872" s="66" t="n"/>
      <c r="L1872" s="65" t="inlineStr">
        <is>
          <t>-32003 °C ... 32000 °C</t>
        </is>
      </c>
      <c r="M1872" s="66" t="n"/>
      <c r="N1872" s="68" t="n"/>
    </row>
    <row customFormat="1" r="1873" s="60">
      <c r="A1873" s="64" t="inlineStr">
        <is>
          <t>R67D</t>
        </is>
      </c>
      <c r="B1873" s="65" t="inlineStr">
        <is>
          <t>R67 Delay time</t>
        </is>
      </c>
      <c r="C1873" s="65" t="inlineStr">
        <is>
          <t>16#10E2 = 4322</t>
        </is>
      </c>
      <c r="D1873" s="65" t="inlineStr">
        <is>
          <t>16#200D/17</t>
        </is>
      </c>
      <c r="E1873" s="65" t="inlineStr">
        <is>
          <t>16#76/01/7B = 118/01/123</t>
        </is>
      </c>
      <c r="F1873" s="66" t="n"/>
      <c r="G1873" s="65" t="inlineStr">
        <is>
          <t>Configuration and settings</t>
        </is>
      </c>
      <c r="H1873" s="65" t="inlineStr">
        <is>
          <t>R/W</t>
        </is>
      </c>
      <c r="I1873" s="65" t="inlineStr">
        <is>
          <t>UINT (Unsigned16)</t>
        </is>
      </c>
      <c r="J1873" s="65" t="inlineStr">
        <is>
          <t>1 ms</t>
        </is>
      </c>
      <c r="K1873" s="65" t="inlineStr">
        <is>
          <t>0 ms</t>
        </is>
      </c>
      <c r="L1873" s="65" t="inlineStr">
        <is>
          <t>0 ms ... 60000 ms</t>
        </is>
      </c>
      <c r="M1873" s="65" t="inlineStr">
        <is>
          <t>[R67 Delay time] (R67D)</t>
        </is>
      </c>
      <c r="N1873" s="69" t="inlineStr">
        <is>
          <t>[R67 configuration] (R67)</t>
        </is>
      </c>
    </row>
    <row customFormat="1" r="1874" s="60">
      <c r="A1874" s="64" t="inlineStr">
        <is>
          <t>R67H</t>
        </is>
      </c>
      <c r="B1874" s="65" t="inlineStr">
        <is>
          <t>R67 Holding time</t>
        </is>
      </c>
      <c r="C1874" s="65" t="inlineStr">
        <is>
          <t>16#10E3 = 4323</t>
        </is>
      </c>
      <c r="D1874" s="65" t="inlineStr">
        <is>
          <t>16#200D/18</t>
        </is>
      </c>
      <c r="E1874" s="65" t="inlineStr">
        <is>
          <t>16#76/01/7C = 118/01/124</t>
        </is>
      </c>
      <c r="F1874" s="66" t="n"/>
      <c r="G1874" s="65" t="inlineStr">
        <is>
          <t>Configuration and settings</t>
        </is>
      </c>
      <c r="H1874" s="65" t="inlineStr">
        <is>
          <t>R/W</t>
        </is>
      </c>
      <c r="I1874" s="65" t="inlineStr">
        <is>
          <t>UINT (Unsigned16)</t>
        </is>
      </c>
      <c r="J1874" s="65" t="inlineStr">
        <is>
          <t>1 ms</t>
        </is>
      </c>
      <c r="K1874" s="65" t="inlineStr">
        <is>
          <t>0 ms</t>
        </is>
      </c>
      <c r="L1874" s="65" t="inlineStr">
        <is>
          <t>0 ms ... 9999 ms</t>
        </is>
      </c>
      <c r="M1874" s="65" t="inlineStr">
        <is>
          <t>[R67 Holding time] (R67H)</t>
        </is>
      </c>
      <c r="N1874" s="69" t="inlineStr">
        <is>
          <t>[R67 configuration] (R67)</t>
        </is>
      </c>
    </row>
    <row customFormat="1" r="1875" s="60">
      <c r="A1875" s="64" t="inlineStr">
        <is>
          <t>TP1W</t>
        </is>
      </c>
      <c r="B1875" s="65" t="inlineStr">
        <is>
          <t>Thermal transformer W1</t>
        </is>
      </c>
      <c r="C1875" s="65" t="inlineStr">
        <is>
          <t>16#9EC4 = 40644</t>
        </is>
      </c>
      <c r="D1875" s="66" t="n"/>
      <c r="E1875" s="66" t="n"/>
      <c r="F1875" s="66" t="n"/>
      <c r="G1875" s="65" t="inlineStr">
        <is>
          <t>External controller thermal transformer monitoring</t>
        </is>
      </c>
      <c r="H1875" s="65" t="inlineStr">
        <is>
          <t>R/W</t>
        </is>
      </c>
      <c r="I1875" s="65" t="inlineStr">
        <is>
          <t>INT (Signed16)</t>
        </is>
      </c>
      <c r="J1875" s="65" t="inlineStr">
        <is>
          <t>1 °C</t>
        </is>
      </c>
      <c r="K1875" s="66" t="n"/>
      <c r="L1875" s="65" t="inlineStr">
        <is>
          <t>-32003 °C ... 32000 °C</t>
        </is>
      </c>
      <c r="M1875" s="65" t="inlineStr">
        <is>
          <t>[Thermal transformer W1] (TP1W)</t>
        </is>
      </c>
      <c r="N1875" s="69" t="inlineStr">
        <is>
          <t>[Power Stage Data] (TTHP)</t>
        </is>
      </c>
    </row>
    <row customFormat="1" r="1876" s="60">
      <c r="A1876" s="64" t="inlineStr">
        <is>
          <t>TP1V</t>
        </is>
      </c>
      <c r="B1876" s="65" t="inlineStr">
        <is>
          <t>Thermal transformer V1</t>
        </is>
      </c>
      <c r="C1876" s="65" t="inlineStr">
        <is>
          <t>16#9EC3 = 40643</t>
        </is>
      </c>
      <c r="D1876" s="66" t="n"/>
      <c r="E1876" s="66" t="n"/>
      <c r="F1876" s="66" t="n"/>
      <c r="G1876" s="65" t="inlineStr">
        <is>
          <t>External controller thermal transformer monitoring</t>
        </is>
      </c>
      <c r="H1876" s="65" t="inlineStr">
        <is>
          <t>R/W</t>
        </is>
      </c>
      <c r="I1876" s="65" t="inlineStr">
        <is>
          <t>INT (Signed16)</t>
        </is>
      </c>
      <c r="J1876" s="65" t="inlineStr">
        <is>
          <t>1 °C</t>
        </is>
      </c>
      <c r="K1876" s="66" t="n"/>
      <c r="L1876" s="65" t="inlineStr">
        <is>
          <t>-32003 °C ... 32000 °C</t>
        </is>
      </c>
      <c r="M1876" s="65" t="inlineStr">
        <is>
          <t>[Thermal transformer V1] (TP1V)</t>
        </is>
      </c>
      <c r="N1876" s="69" t="inlineStr">
        <is>
          <t>[Power Stage Data] (TTHP)</t>
        </is>
      </c>
    </row>
    <row customFormat="1" r="1877" s="60">
      <c r="A1877" s="64" t="inlineStr">
        <is>
          <t>TP1U</t>
        </is>
      </c>
      <c r="B1877" s="65" t="inlineStr">
        <is>
          <t>Thermal transformer U1</t>
        </is>
      </c>
      <c r="C1877" s="65" t="inlineStr">
        <is>
          <t>16#9EC2 = 40642</t>
        </is>
      </c>
      <c r="D1877" s="66" t="n"/>
      <c r="E1877" s="66" t="n"/>
      <c r="F1877" s="66" t="n"/>
      <c r="G1877" s="65" t="inlineStr">
        <is>
          <t>External controller thermal transformer monitoring</t>
        </is>
      </c>
      <c r="H1877" s="65" t="inlineStr">
        <is>
          <t>R/W</t>
        </is>
      </c>
      <c r="I1877" s="65" t="inlineStr">
        <is>
          <t>INT (Signed16)</t>
        </is>
      </c>
      <c r="J1877" s="65" t="inlineStr">
        <is>
          <t>1 °C</t>
        </is>
      </c>
      <c r="K1877" s="66" t="n"/>
      <c r="L1877" s="65" t="inlineStr">
        <is>
          <t>-32003 °C ... 32000 °C</t>
        </is>
      </c>
      <c r="M1877" s="65" t="inlineStr">
        <is>
          <t>[Thermal transformer U1] (TP1U)</t>
        </is>
      </c>
      <c r="N1877" s="69" t="inlineStr">
        <is>
          <t>[Power Stage Data] (TTHP)</t>
        </is>
      </c>
    </row>
    <row customFormat="1" r="1878" s="60">
      <c r="A1878" s="64" t="inlineStr">
        <is>
          <t>TP1M</t>
        </is>
      </c>
      <c r="B1878" s="65" t="inlineStr">
        <is>
          <t>Thermal winding MAX(TP1U, TP1V, TP1W)</t>
        </is>
      </c>
      <c r="C1878" s="65" t="inlineStr">
        <is>
          <t>16#9F4D = 40781</t>
        </is>
      </c>
      <c r="D1878" s="66" t="n"/>
      <c r="E1878" s="66" t="n"/>
      <c r="F1878" s="66" t="n"/>
      <c r="G1878" s="65" t="inlineStr">
        <is>
          <t>External controller thermal cabinet monitoring</t>
        </is>
      </c>
      <c r="H1878" s="65" t="inlineStr">
        <is>
          <t>R</t>
        </is>
      </c>
      <c r="I1878" s="65" t="inlineStr">
        <is>
          <t>INT (Signed16)</t>
        </is>
      </c>
      <c r="J1878" s="65" t="inlineStr">
        <is>
          <t>1 °C</t>
        </is>
      </c>
      <c r="K1878" s="66" t="n"/>
      <c r="L1878" s="65" t="inlineStr">
        <is>
          <t>-32003 °C ... 32000 °C</t>
        </is>
      </c>
      <c r="M1878" s="66" t="n"/>
      <c r="N1878" s="68" t="n"/>
    </row>
    <row customFormat="1" r="1879" s="60">
      <c r="A1879" s="64" t="inlineStr">
        <is>
          <t>TP13</t>
        </is>
      </c>
      <c r="B1879" s="65" t="inlineStr">
        <is>
          <t>Transmit PDO1-3</t>
        </is>
      </c>
      <c r="C1879" s="65" t="inlineStr">
        <is>
          <t>16#32FD = 13053</t>
        </is>
      </c>
      <c r="D1879" s="65" t="inlineStr">
        <is>
          <t>16#2064/36</t>
        </is>
      </c>
      <c r="E1879" s="65" t="inlineStr">
        <is>
          <t>16#A2/01/36 = 162/01/54</t>
        </is>
      </c>
      <c r="F1879" s="66" t="n"/>
      <c r="G1879" s="65" t="inlineStr">
        <is>
          <t>Status parameters</t>
        </is>
      </c>
      <c r="H1879" s="65" t="inlineStr">
        <is>
          <t>R</t>
        </is>
      </c>
      <c r="I1879" s="65" t="inlineStr">
        <is>
          <t>UINT (Unsigned16)</t>
        </is>
      </c>
      <c r="J1879" s="65" t="inlineStr">
        <is>
          <t xml:space="preserve">1 </t>
        </is>
      </c>
      <c r="K1879" s="66" t="n"/>
      <c r="L1879" s="65" t="inlineStr">
        <is>
          <t xml:space="preserve">0  ... 65535 </t>
        </is>
      </c>
      <c r="M1879" s="65" t="inlineStr">
        <is>
          <t>[Transmit PDO1-3] (TP13)</t>
        </is>
      </c>
      <c r="N1879" s="69" t="inlineStr">
        <is>
          <t>[PDO1 image] (P01)</t>
        </is>
      </c>
    </row>
    <row customFormat="1" r="1880" s="60">
      <c r="A1880" s="64" t="inlineStr">
        <is>
          <t>TP12</t>
        </is>
      </c>
      <c r="B1880" s="65" t="inlineStr">
        <is>
          <t>Transmit PDO1-2</t>
        </is>
      </c>
      <c r="C1880" s="65" t="inlineStr">
        <is>
          <t>16#32FC = 13052</t>
        </is>
      </c>
      <c r="D1880" s="65" t="inlineStr">
        <is>
          <t>16#2064/35</t>
        </is>
      </c>
      <c r="E1880" s="65" t="inlineStr">
        <is>
          <t>16#A2/01/35 = 162/01/53</t>
        </is>
      </c>
      <c r="F1880" s="66" t="n"/>
      <c r="G1880" s="65" t="inlineStr">
        <is>
          <t>Status parameters</t>
        </is>
      </c>
      <c r="H1880" s="65" t="inlineStr">
        <is>
          <t>R</t>
        </is>
      </c>
      <c r="I1880" s="65" t="inlineStr">
        <is>
          <t>UINT (Unsigned16)</t>
        </is>
      </c>
      <c r="J1880" s="65" t="inlineStr">
        <is>
          <t xml:space="preserve">1 </t>
        </is>
      </c>
      <c r="K1880" s="66" t="n"/>
      <c r="L1880" s="65" t="inlineStr">
        <is>
          <t xml:space="preserve">0  ... 65535 </t>
        </is>
      </c>
      <c r="M1880" s="65" t="inlineStr">
        <is>
          <t>[Transmit PDO1-2] (TP12)</t>
        </is>
      </c>
      <c r="N1880" s="69" t="inlineStr">
        <is>
          <t>[PDO1 image] (P01)</t>
        </is>
      </c>
    </row>
    <row customFormat="1" r="1881" s="60">
      <c r="A1881" s="64" t="inlineStr">
        <is>
          <t>TP11</t>
        </is>
      </c>
      <c r="B1881" s="65" t="inlineStr">
        <is>
          <t>Transmit PDO1-1</t>
        </is>
      </c>
      <c r="C1881" s="65" t="inlineStr">
        <is>
          <t>16#32FB = 13051</t>
        </is>
      </c>
      <c r="D1881" s="65" t="inlineStr">
        <is>
          <t>16#2064/34</t>
        </is>
      </c>
      <c r="E1881" s="65" t="inlineStr">
        <is>
          <t>16#A2/01/34 = 162/01/52</t>
        </is>
      </c>
      <c r="F1881" s="66" t="n"/>
      <c r="G1881" s="65" t="inlineStr">
        <is>
          <t>Status parameters</t>
        </is>
      </c>
      <c r="H1881" s="65" t="inlineStr">
        <is>
          <t>R</t>
        </is>
      </c>
      <c r="I1881" s="65" t="inlineStr">
        <is>
          <t>UINT (Unsigned16)</t>
        </is>
      </c>
      <c r="J1881" s="65" t="inlineStr">
        <is>
          <t xml:space="preserve">1 </t>
        </is>
      </c>
      <c r="K1881" s="66" t="n"/>
      <c r="L1881" s="65" t="inlineStr">
        <is>
          <t xml:space="preserve">0  ... 65535 </t>
        </is>
      </c>
      <c r="M1881" s="65" t="inlineStr">
        <is>
          <t>[Transmit PDO1-1] (TP11)</t>
        </is>
      </c>
      <c r="N1881" s="69" t="inlineStr">
        <is>
          <t>[PDO1 image] (P01)</t>
        </is>
      </c>
    </row>
    <row customFormat="1" r="1882" s="60">
      <c r="A1882" s="64" t="inlineStr">
        <is>
          <t>R66D</t>
        </is>
      </c>
      <c r="B1882" s="65" t="inlineStr">
        <is>
          <t>R66 Delay time</t>
        </is>
      </c>
      <c r="C1882" s="65" t="inlineStr">
        <is>
          <t>16#10DF = 4319</t>
        </is>
      </c>
      <c r="D1882" s="65" t="inlineStr">
        <is>
          <t>16#200D/14</t>
        </is>
      </c>
      <c r="E1882" s="65" t="inlineStr">
        <is>
          <t>16#76/01/78 = 118/01/120</t>
        </is>
      </c>
      <c r="F1882" s="66" t="n"/>
      <c r="G1882" s="65" t="inlineStr">
        <is>
          <t>Configuration and settings</t>
        </is>
      </c>
      <c r="H1882" s="65" t="inlineStr">
        <is>
          <t>R/W</t>
        </is>
      </c>
      <c r="I1882" s="65" t="inlineStr">
        <is>
          <t>UINT (Unsigned16)</t>
        </is>
      </c>
      <c r="J1882" s="65" t="inlineStr">
        <is>
          <t>1 ms</t>
        </is>
      </c>
      <c r="K1882" s="65" t="inlineStr">
        <is>
          <t>0 ms</t>
        </is>
      </c>
      <c r="L1882" s="65" t="inlineStr">
        <is>
          <t>0 ms ... 60000 ms</t>
        </is>
      </c>
      <c r="M1882" s="65" t="inlineStr">
        <is>
          <t>[R66 Delay time] (R66D)</t>
        </is>
      </c>
      <c r="N1882" s="69" t="inlineStr">
        <is>
          <t>[R66 configuration] (R66)</t>
        </is>
      </c>
    </row>
    <row customFormat="1" r="1883" s="60">
      <c r="A1883" s="64" t="inlineStr">
        <is>
          <t>R66H</t>
        </is>
      </c>
      <c r="B1883" s="65" t="inlineStr">
        <is>
          <t>R66 Holding time</t>
        </is>
      </c>
      <c r="C1883" s="65" t="inlineStr">
        <is>
          <t>16#10E0 = 4320</t>
        </is>
      </c>
      <c r="D1883" s="65" t="inlineStr">
        <is>
          <t>16#200D/15</t>
        </is>
      </c>
      <c r="E1883" s="65" t="inlineStr">
        <is>
          <t>16#76/01/79 = 118/01/121</t>
        </is>
      </c>
      <c r="F1883" s="66" t="n"/>
      <c r="G1883" s="65" t="inlineStr">
        <is>
          <t>Configuration and settings</t>
        </is>
      </c>
      <c r="H1883" s="65" t="inlineStr">
        <is>
          <t>R/W</t>
        </is>
      </c>
      <c r="I1883" s="65" t="inlineStr">
        <is>
          <t>UINT (Unsigned16)</t>
        </is>
      </c>
      <c r="J1883" s="65" t="inlineStr">
        <is>
          <t>1 ms</t>
        </is>
      </c>
      <c r="K1883" s="65" t="inlineStr">
        <is>
          <t>0 ms</t>
        </is>
      </c>
      <c r="L1883" s="65" t="inlineStr">
        <is>
          <t>0 ms ... 9999 ms</t>
        </is>
      </c>
      <c r="M1883" s="65" t="inlineStr">
        <is>
          <t>[R66 Holding time] (R66H)</t>
        </is>
      </c>
      <c r="N1883" s="69" t="inlineStr">
        <is>
          <t>[R66 configuration] (R66)</t>
        </is>
      </c>
    </row>
    <row customFormat="1" r="1884" s="60">
      <c r="A1884" s="64" t="inlineStr">
        <is>
          <t>R66S</t>
        </is>
      </c>
      <c r="B1884" s="65" t="inlineStr">
        <is>
          <t>R66 Active at</t>
        </is>
      </c>
      <c r="C1884" s="65" t="inlineStr">
        <is>
          <t>16#10DE = 4318</t>
        </is>
      </c>
      <c r="D1884" s="65" t="inlineStr">
        <is>
          <t>16#200D/13</t>
        </is>
      </c>
      <c r="E1884" s="65" t="inlineStr">
        <is>
          <t>16#76/01/77 = 118/01/119</t>
        </is>
      </c>
      <c r="F1884" s="67" t="inlineStr">
        <is>
          <t>NPL</t>
        </is>
      </c>
      <c r="G1884" s="65" t="inlineStr">
        <is>
          <t>Configuration and settings</t>
        </is>
      </c>
      <c r="H1884" s="65" t="inlineStr">
        <is>
          <t>R/WS</t>
        </is>
      </c>
      <c r="I1884" s="65" t="inlineStr">
        <is>
          <t>WORD (Enumeration)</t>
        </is>
      </c>
      <c r="J1884" s="65" t="inlineStr">
        <is>
          <t>-</t>
        </is>
      </c>
      <c r="K1884" s="65" t="inlineStr">
        <is>
          <t>[1] POS</t>
        </is>
      </c>
      <c r="L1884" s="66" t="n"/>
      <c r="M1884" s="65" t="inlineStr">
        <is>
          <t>[R66 Active at] (R66S)</t>
        </is>
      </c>
      <c r="N1884" s="69" t="inlineStr">
        <is>
          <t>[R66 configuration] (R66)</t>
        </is>
      </c>
    </row>
    <row customFormat="1" r="1885" s="60">
      <c r="A1885" s="64" t="inlineStr">
        <is>
          <t>D60D</t>
        </is>
      </c>
      <c r="B1885" s="65" t="inlineStr">
        <is>
          <t>DI60 delay</t>
        </is>
      </c>
      <c r="C1885" s="65" t="inlineStr">
        <is>
          <t>16#0FD2 = 4050</t>
        </is>
      </c>
      <c r="D1885" s="65" t="inlineStr">
        <is>
          <t>16#200A/33</t>
        </is>
      </c>
      <c r="E1885" s="65" t="inlineStr">
        <is>
          <t>16#75/01/33 = 117/01/51</t>
        </is>
      </c>
      <c r="F1885" s="66" t="n"/>
      <c r="G1885" s="65" t="inlineStr">
        <is>
          <t>Configuration and settings</t>
        </is>
      </c>
      <c r="H1885" s="65" t="inlineStr">
        <is>
          <t>R/W</t>
        </is>
      </c>
      <c r="I1885" s="65" t="inlineStr">
        <is>
          <t>UINT (Unsigned16)</t>
        </is>
      </c>
      <c r="J1885" s="65" t="inlineStr">
        <is>
          <t>1 ms</t>
        </is>
      </c>
      <c r="K1885" s="65" t="inlineStr">
        <is>
          <t>2 ms</t>
        </is>
      </c>
      <c r="L1885" s="65" t="inlineStr">
        <is>
          <t>0 ms ... 200 ms</t>
        </is>
      </c>
      <c r="M1885" s="65" t="inlineStr">
        <is>
          <t>[DI60 delay] (D60D)</t>
        </is>
      </c>
      <c r="N1885" s="69" t="inlineStr">
        <is>
          <t>[DI60 configuration] (DI60)</t>
        </is>
      </c>
    </row>
    <row customFormat="1" r="1886" s="60">
      <c r="A1886" s="64" t="inlineStr">
        <is>
          <t>EERE</t>
        </is>
      </c>
      <c r="B1886" s="65" t="inlineStr">
        <is>
          <t>Ethernet embedded error frames</t>
        </is>
      </c>
      <c r="C1886" s="65" t="inlineStr">
        <is>
          <t>16#FBA4 = 64420</t>
        </is>
      </c>
      <c r="D1886" s="66" t="n"/>
      <c r="E1886" s="66" t="n"/>
      <c r="F1886" s="66" t="n"/>
      <c r="G1886" s="65" t="inlineStr">
        <is>
          <t>Configuration and settings</t>
        </is>
      </c>
      <c r="H1886" s="65" t="inlineStr">
        <is>
          <t>R/W</t>
        </is>
      </c>
      <c r="I1886" s="65" t="inlineStr">
        <is>
          <t>UINT (Unsigned32)</t>
        </is>
      </c>
      <c r="J1886" s="65" t="inlineStr">
        <is>
          <t xml:space="preserve">1 </t>
        </is>
      </c>
      <c r="K1886" s="66" t="n"/>
      <c r="L1886" s="65" t="inlineStr">
        <is>
          <t xml:space="preserve">0  ... 4294967295 </t>
        </is>
      </c>
      <c r="M1886" s="65" t="inlineStr">
        <is>
          <t>[ETH emb error frames] (EERE)</t>
        </is>
      </c>
      <c r="N1886" s="69" t="inlineStr">
        <is>
          <t>[Ethernet Emb Diag] (MPE)</t>
        </is>
      </c>
    </row>
    <row customFormat="1" r="1887" s="60">
      <c r="A1887" s="64" t="inlineStr">
        <is>
          <t>THT2</t>
        </is>
      </c>
      <c r="B1887" s="65" t="inlineStr">
        <is>
          <t>Thermal error level for winding 2</t>
        </is>
      </c>
      <c r="C1887" s="65" t="inlineStr">
        <is>
          <t>16#9EDA = 40666</t>
        </is>
      </c>
      <c r="D1887" s="66" t="n"/>
      <c r="E1887" s="66" t="n"/>
      <c r="F1887" s="66" t="n"/>
      <c r="G1887" s="65" t="inlineStr">
        <is>
          <t>External controller thermal motor configuration</t>
        </is>
      </c>
      <c r="H1887" s="65" t="inlineStr">
        <is>
          <t>R/W</t>
        </is>
      </c>
      <c r="I1887" s="65" t="inlineStr">
        <is>
          <t>UINT (Unsigned16)</t>
        </is>
      </c>
      <c r="J1887" s="65" t="inlineStr">
        <is>
          <t>1 °C</t>
        </is>
      </c>
      <c r="K1887" s="65" t="inlineStr">
        <is>
          <t>150 °C</t>
        </is>
      </c>
      <c r="L1887" s="65" t="inlineStr">
        <is>
          <t>0 °C ... 2500 °C</t>
        </is>
      </c>
      <c r="M1887" s="66" t="n"/>
      <c r="N1887" s="68" t="n"/>
    </row>
    <row customFormat="1" r="1888" s="60">
      <c r="A1888" s="64" t="inlineStr">
        <is>
          <t>THT3</t>
        </is>
      </c>
      <c r="B1888" s="65" t="inlineStr">
        <is>
          <t>Thermal error level for bearing 1</t>
        </is>
      </c>
      <c r="C1888" s="65" t="inlineStr">
        <is>
          <t>16#9EDB = 40667</t>
        </is>
      </c>
      <c r="D1888" s="66" t="n"/>
      <c r="E1888" s="66" t="n"/>
      <c r="F1888" s="66" t="n"/>
      <c r="G1888" s="65" t="inlineStr">
        <is>
          <t>External controller thermal motor configuration</t>
        </is>
      </c>
      <c r="H1888" s="65" t="inlineStr">
        <is>
          <t>R/W</t>
        </is>
      </c>
      <c r="I1888" s="65" t="inlineStr">
        <is>
          <t>UINT (Unsigned16)</t>
        </is>
      </c>
      <c r="J1888" s="65" t="inlineStr">
        <is>
          <t>1 °C</t>
        </is>
      </c>
      <c r="K1888" s="65" t="inlineStr">
        <is>
          <t>115 °C</t>
        </is>
      </c>
      <c r="L1888" s="65" t="inlineStr">
        <is>
          <t>0 °C ... 2500 °C</t>
        </is>
      </c>
      <c r="M1888" s="66" t="n"/>
      <c r="N1888" s="68" t="n"/>
    </row>
    <row customFormat="1" r="1889" s="60">
      <c r="A1889" s="64" t="inlineStr">
        <is>
          <t>PHI0</t>
        </is>
      </c>
      <c r="B1889" s="65" t="inlineStr">
        <is>
          <t>Nameplate nominal flux</t>
        </is>
      </c>
      <c r="C1889" s="65" t="inlineStr">
        <is>
          <t>16#267B = 9851</t>
        </is>
      </c>
      <c r="D1889" s="65" t="inlineStr">
        <is>
          <t>16#2044/34</t>
        </is>
      </c>
      <c r="E1889" s="65" t="inlineStr">
        <is>
          <t>16#92/01/34 = 146/01/52</t>
        </is>
      </c>
      <c r="F1889" s="66" t="n"/>
      <c r="G1889" s="65" t="inlineStr">
        <is>
          <t>Actual values parameters</t>
        </is>
      </c>
      <c r="H1889" s="65" t="inlineStr">
        <is>
          <t>R</t>
        </is>
      </c>
      <c r="I1889" s="65" t="inlineStr">
        <is>
          <t>UINT (Unsigned16)</t>
        </is>
      </c>
      <c r="J1889" s="65" t="inlineStr">
        <is>
          <t>0.01 Wb</t>
        </is>
      </c>
      <c r="K1889" s="66" t="n"/>
      <c r="L1889" s="65" t="inlineStr">
        <is>
          <t>0.00 Wb ... 655.35 Wb</t>
        </is>
      </c>
      <c r="M1889" s="65" t="inlineStr">
        <is>
          <t>[Nameplate Nominal Flux] (PHI0)</t>
        </is>
      </c>
      <c r="N1889" s="69" t="inlineStr">
        <is>
          <t>[data] (MTD)
[Autotuning flux] (TUNR)</t>
        </is>
      </c>
    </row>
    <row customFormat="1" r="1890" s="60">
      <c r="A1890" s="64" t="inlineStr">
        <is>
          <t>QF5S</t>
        </is>
      </c>
      <c r="B1890" s="65" t="inlineStr">
        <is>
          <t>QF5 Command State</t>
        </is>
      </c>
      <c r="C1890" s="65" t="inlineStr">
        <is>
          <t>16#9F69 = 40809</t>
        </is>
      </c>
      <c r="D1890" s="66" t="n"/>
      <c r="E1890" s="66" t="n"/>
      <c r="F1890" s="67" t="inlineStr">
        <is>
          <t>QF0S</t>
        </is>
      </c>
      <c r="G1890" s="65" t="inlineStr">
        <is>
          <t>External Controller Function Configuration</t>
        </is>
      </c>
      <c r="H1890" s="65" t="inlineStr">
        <is>
          <t>R/W</t>
        </is>
      </c>
      <c r="I1890" s="65" t="inlineStr">
        <is>
          <t>WORD (Enumeration)</t>
        </is>
      </c>
      <c r="J1890" s="65" t="inlineStr">
        <is>
          <t>-</t>
        </is>
      </c>
      <c r="K1890" s="66" t="n"/>
      <c r="L1890" s="66" t="n"/>
      <c r="M1890" s="66" t="n"/>
      <c r="N1890" s="68" t="n"/>
    </row>
    <row customFormat="1" r="1891" s="60">
      <c r="A1891" s="64" t="inlineStr">
        <is>
          <t>TFAA</t>
        </is>
      </c>
      <c r="B1891" s="65" t="inlineStr">
        <is>
          <t>Motor winding A assignment</t>
        </is>
      </c>
      <c r="C1891" s="65" t="inlineStr">
        <is>
          <t>16#4143 = 16707</t>
        </is>
      </c>
      <c r="D1891" s="65" t="inlineStr">
        <is>
          <t>16#2089/8</t>
        </is>
      </c>
      <c r="E1891" s="65" t="inlineStr">
        <is>
          <t>16#B4/01/6C = 180/01/108</t>
        </is>
      </c>
      <c r="F1891" s="67" t="inlineStr">
        <is>
          <t>PSLIN</t>
        </is>
      </c>
      <c r="G1891" s="65" t="inlineStr">
        <is>
          <t>Configuration and settings</t>
        </is>
      </c>
      <c r="H1891" s="65" t="inlineStr">
        <is>
          <t>R/WS</t>
        </is>
      </c>
      <c r="I1891" s="65" t="inlineStr">
        <is>
          <t>WORD (Enumeration)</t>
        </is>
      </c>
      <c r="J1891" s="65" t="inlineStr">
        <is>
          <t>-</t>
        </is>
      </c>
      <c r="K1891" s="65" t="inlineStr">
        <is>
          <t>[Not assigned] NO</t>
        </is>
      </c>
      <c r="L1891" s="66" t="n"/>
      <c r="M1891" s="65" t="inlineStr">
        <is>
          <t>[MotorWinding A Assign] (TFAA)</t>
        </is>
      </c>
      <c r="N1891" s="69" t="inlineStr">
        <is>
          <t>[Motor winding A] (CTIA)</t>
        </is>
      </c>
    </row>
    <row customFormat="1" r="1892" s="60">
      <c r="A1892" s="64" t="inlineStr">
        <is>
          <t>TFAC</t>
        </is>
      </c>
      <c r="B1892" s="65" t="inlineStr">
        <is>
          <t>Motor bearing A assignment</t>
        </is>
      </c>
      <c r="C1892" s="65" t="inlineStr">
        <is>
          <t>16#4145 = 16709</t>
        </is>
      </c>
      <c r="D1892" s="65" t="inlineStr">
        <is>
          <t>16#2089/A</t>
        </is>
      </c>
      <c r="E1892" s="65" t="inlineStr">
        <is>
          <t>16#B4/01/6E = 180/01/110</t>
        </is>
      </c>
      <c r="F1892" s="67" t="inlineStr">
        <is>
          <t>PSLIN</t>
        </is>
      </c>
      <c r="G1892" s="65" t="inlineStr">
        <is>
          <t>Configuration and settings</t>
        </is>
      </c>
      <c r="H1892" s="65" t="inlineStr">
        <is>
          <t>R/WS</t>
        </is>
      </c>
      <c r="I1892" s="65" t="inlineStr">
        <is>
          <t>WORD (Enumeration)</t>
        </is>
      </c>
      <c r="J1892" s="65" t="inlineStr">
        <is>
          <t>-</t>
        </is>
      </c>
      <c r="K1892" s="65" t="inlineStr">
        <is>
          <t>[Not assigned] NO</t>
        </is>
      </c>
      <c r="L1892" s="66" t="n"/>
      <c r="M1892" s="65" t="inlineStr">
        <is>
          <t>[MotorBearing A Assign] (TFAC)</t>
        </is>
      </c>
      <c r="N1892" s="69" t="inlineStr">
        <is>
          <t>[Motor bearing A] (CTIC)</t>
        </is>
      </c>
    </row>
    <row customFormat="1" r="1893" s="60">
      <c r="A1893" s="64" t="inlineStr">
        <is>
          <t>TFAB</t>
        </is>
      </c>
      <c r="B1893" s="65" t="inlineStr">
        <is>
          <t>Motor winding B assignment</t>
        </is>
      </c>
      <c r="C1893" s="65" t="inlineStr">
        <is>
          <t>16#4144 = 16708</t>
        </is>
      </c>
      <c r="D1893" s="65" t="inlineStr">
        <is>
          <t>16#2089/9</t>
        </is>
      </c>
      <c r="E1893" s="65" t="inlineStr">
        <is>
          <t>16#B4/01/6D = 180/01/109</t>
        </is>
      </c>
      <c r="F1893" s="67" t="inlineStr">
        <is>
          <t>PSLIN</t>
        </is>
      </c>
      <c r="G1893" s="65" t="inlineStr">
        <is>
          <t>Configuration and settings</t>
        </is>
      </c>
      <c r="H1893" s="65" t="inlineStr">
        <is>
          <t>R/WS</t>
        </is>
      </c>
      <c r="I1893" s="65" t="inlineStr">
        <is>
          <t>WORD (Enumeration)</t>
        </is>
      </c>
      <c r="J1893" s="65" t="inlineStr">
        <is>
          <t>-</t>
        </is>
      </c>
      <c r="K1893" s="65" t="inlineStr">
        <is>
          <t>[Not assigned] NO</t>
        </is>
      </c>
      <c r="L1893" s="66" t="n"/>
      <c r="M1893" s="65" t="inlineStr">
        <is>
          <t>[MotorWinding B Assign] (TFAB)</t>
        </is>
      </c>
      <c r="N1893" s="69" t="inlineStr">
        <is>
          <t>[Motor winding B] (CTIB)</t>
        </is>
      </c>
    </row>
    <row customFormat="1" r="1894" s="60">
      <c r="A1894" s="64" t="inlineStr">
        <is>
          <t>QF56</t>
        </is>
      </c>
      <c r="B1894" s="65" t="inlineStr">
        <is>
          <t>QF5 Opening Filter time</t>
        </is>
      </c>
      <c r="C1894" s="65" t="inlineStr">
        <is>
          <t>16#9F68 = 40808</t>
        </is>
      </c>
      <c r="D1894" s="66" t="n"/>
      <c r="E1894" s="66" t="n"/>
      <c r="F1894" s="66" t="n"/>
      <c r="G1894" s="65" t="inlineStr">
        <is>
          <t>External Controller Function Configuration</t>
        </is>
      </c>
      <c r="H1894" s="65" t="inlineStr">
        <is>
          <t>R/WS</t>
        </is>
      </c>
      <c r="I1894" s="65" t="inlineStr">
        <is>
          <t>UINT (Unsigned16)</t>
        </is>
      </c>
      <c r="J1894" s="65" t="inlineStr">
        <is>
          <t>0.1 s</t>
        </is>
      </c>
      <c r="K1894" s="65" t="inlineStr">
        <is>
          <t>0.5 s</t>
        </is>
      </c>
      <c r="L1894" s="65" t="inlineStr">
        <is>
          <t>0.0 s ... 60.0 s</t>
        </is>
      </c>
      <c r="M1894" s="66" t="n"/>
      <c r="N1894" s="68" t="n"/>
    </row>
    <row customFormat="1" r="1895" s="60">
      <c r="A1895" s="64" t="inlineStr">
        <is>
          <t>TFAD</t>
        </is>
      </c>
      <c r="B1895" s="65" t="inlineStr">
        <is>
          <t>Motor bearing B assignment</t>
        </is>
      </c>
      <c r="C1895" s="65" t="inlineStr">
        <is>
          <t>16#4146 = 16710</t>
        </is>
      </c>
      <c r="D1895" s="65" t="inlineStr">
        <is>
          <t>16#2089/B</t>
        </is>
      </c>
      <c r="E1895" s="65" t="inlineStr">
        <is>
          <t>16#B4/01/6F = 180/01/111</t>
        </is>
      </c>
      <c r="F1895" s="67" t="inlineStr">
        <is>
          <t>PSLIN</t>
        </is>
      </c>
      <c r="G1895" s="65" t="inlineStr">
        <is>
          <t>Configuration and settings</t>
        </is>
      </c>
      <c r="H1895" s="65" t="inlineStr">
        <is>
          <t>R/WS</t>
        </is>
      </c>
      <c r="I1895" s="65" t="inlineStr">
        <is>
          <t>WORD (Enumeration)</t>
        </is>
      </c>
      <c r="J1895" s="65" t="inlineStr">
        <is>
          <t>-</t>
        </is>
      </c>
      <c r="K1895" s="65" t="inlineStr">
        <is>
          <t>[Not assigned] NO</t>
        </is>
      </c>
      <c r="L1895" s="66" t="n"/>
      <c r="M1895" s="65" t="inlineStr">
        <is>
          <t>[MotorBearing B Assign] (TFAD)</t>
        </is>
      </c>
      <c r="N1895" s="69" t="inlineStr">
        <is>
          <t>[Motor bearing B] (CTID)</t>
        </is>
      </c>
    </row>
    <row customFormat="1" r="1896" s="60">
      <c r="A1896" s="64" t="inlineStr">
        <is>
          <t>QF54</t>
        </is>
      </c>
      <c r="B1896" s="65" t="inlineStr">
        <is>
          <t>QF5 Switch OFF delay</t>
        </is>
      </c>
      <c r="C1896" s="65" t="inlineStr">
        <is>
          <t>16#9F66 = 40806</t>
        </is>
      </c>
      <c r="D1896" s="66" t="n"/>
      <c r="E1896" s="66" t="n"/>
      <c r="F1896" s="66" t="n"/>
      <c r="G1896" s="65" t="inlineStr">
        <is>
          <t>External Controller Function Configuration</t>
        </is>
      </c>
      <c r="H1896" s="65" t="inlineStr">
        <is>
          <t>R/WS</t>
        </is>
      </c>
      <c r="I1896" s="65" t="inlineStr">
        <is>
          <t>UINT (Unsigned16)</t>
        </is>
      </c>
      <c r="J1896" s="65" t="inlineStr">
        <is>
          <t>0.1 s</t>
        </is>
      </c>
      <c r="K1896" s="65" t="inlineStr">
        <is>
          <t>0.5 s</t>
        </is>
      </c>
      <c r="L1896" s="65" t="inlineStr">
        <is>
          <t>0.1 s ... 60.0 s</t>
        </is>
      </c>
      <c r="M1896" s="66" t="n"/>
      <c r="N1896" s="68" t="n"/>
    </row>
    <row customFormat="1" r="1897" s="60">
      <c r="A1897" s="64" t="inlineStr">
        <is>
          <t>FPM5</t>
        </is>
      </c>
      <c r="B1897" s="65" t="inlineStr">
        <is>
          <t>Fan Pressure Sensor 5</t>
        </is>
      </c>
      <c r="C1897" s="65" t="inlineStr">
        <is>
          <t>16#9F5E = 40798</t>
        </is>
      </c>
      <c r="D1897" s="66" t="n"/>
      <c r="E1897" s="66" t="n"/>
      <c r="F1897" s="66" t="n"/>
      <c r="G1897" s="65" t="inlineStr">
        <is>
          <t>External controller thermal transformer monitoring</t>
        </is>
      </c>
      <c r="H1897" s="65" t="inlineStr">
        <is>
          <t>R/W</t>
        </is>
      </c>
      <c r="I1897" s="65" t="inlineStr">
        <is>
          <t>INT (Signed16)</t>
        </is>
      </c>
      <c r="J1897" s="65" t="inlineStr">
        <is>
          <t>0.1 Pa</t>
        </is>
      </c>
      <c r="K1897" s="66" t="n"/>
      <c r="L1897" s="65" t="inlineStr">
        <is>
          <t>-3200.3 Pa ... 3200.0 Pa</t>
        </is>
      </c>
      <c r="M1897" s="66" t="n"/>
      <c r="N1897" s="68" t="n"/>
    </row>
    <row customFormat="1" r="1898" s="60">
      <c r="A1898" s="64" t="inlineStr">
        <is>
          <t>FPM4</t>
        </is>
      </c>
      <c r="B1898" s="65" t="inlineStr">
        <is>
          <t>Fan Pressure Sensor 4</t>
        </is>
      </c>
      <c r="C1898" s="65" t="inlineStr">
        <is>
          <t>16#9F5D = 40797</t>
        </is>
      </c>
      <c r="D1898" s="66" t="n"/>
      <c r="E1898" s="66" t="n"/>
      <c r="F1898" s="66" t="n"/>
      <c r="G1898" s="65" t="inlineStr">
        <is>
          <t>External controller thermal transformer monitoring</t>
        </is>
      </c>
      <c r="H1898" s="65" t="inlineStr">
        <is>
          <t>R/W</t>
        </is>
      </c>
      <c r="I1898" s="65" t="inlineStr">
        <is>
          <t>INT (Signed16)</t>
        </is>
      </c>
      <c r="J1898" s="65" t="inlineStr">
        <is>
          <t>0.1 Pa</t>
        </is>
      </c>
      <c r="K1898" s="66" t="n"/>
      <c r="L1898" s="65" t="inlineStr">
        <is>
          <t>-3200.3 Pa ... 3200.0 Pa</t>
        </is>
      </c>
      <c r="M1898" s="66" t="n"/>
      <c r="N1898" s="68" t="n"/>
    </row>
    <row customFormat="1" r="1899" s="60">
      <c r="A1899" s="64" t="inlineStr">
        <is>
          <t>TP24</t>
        </is>
      </c>
      <c r="B1899" s="65" t="inlineStr">
        <is>
          <t>Transmit PDO2-4</t>
        </is>
      </c>
      <c r="C1899" s="65" t="inlineStr">
        <is>
          <t>16#32EA = 13034</t>
        </is>
      </c>
      <c r="D1899" s="65" t="inlineStr">
        <is>
          <t>16#2064/23</t>
        </is>
      </c>
      <c r="E1899" s="65" t="inlineStr">
        <is>
          <t>16#A2/01/23 = 162/01/35</t>
        </is>
      </c>
      <c r="F1899" s="66" t="n"/>
      <c r="G1899" s="65" t="inlineStr">
        <is>
          <t>Status parameters</t>
        </is>
      </c>
      <c r="H1899" s="65" t="inlineStr">
        <is>
          <t>R</t>
        </is>
      </c>
      <c r="I1899" s="65" t="inlineStr">
        <is>
          <t>UINT (Unsigned16)</t>
        </is>
      </c>
      <c r="J1899" s="65" t="inlineStr">
        <is>
          <t xml:space="preserve">1 </t>
        </is>
      </c>
      <c r="K1899" s="66" t="n"/>
      <c r="L1899" s="65" t="inlineStr">
        <is>
          <t xml:space="preserve">0  ... 65535 </t>
        </is>
      </c>
      <c r="M1899" s="65" t="inlineStr">
        <is>
          <t>[Transmit PDO2-4] (TP24)</t>
        </is>
      </c>
      <c r="N1899" s="69" t="inlineStr">
        <is>
          <t>[PDO2 image] (P02)</t>
        </is>
      </c>
    </row>
    <row customFormat="1" r="1900" s="60">
      <c r="A1900" s="64" t="inlineStr">
        <is>
          <t>FPM6</t>
        </is>
      </c>
      <c r="B1900" s="65" t="inlineStr">
        <is>
          <t>Fan Pressure Sensor 6</t>
        </is>
      </c>
      <c r="C1900" s="65" t="inlineStr">
        <is>
          <t>16#9F5F = 40799</t>
        </is>
      </c>
      <c r="D1900" s="66" t="n"/>
      <c r="E1900" s="66" t="n"/>
      <c r="F1900" s="66" t="n"/>
      <c r="G1900" s="65" t="inlineStr">
        <is>
          <t>External controller thermal transformer monitoring</t>
        </is>
      </c>
      <c r="H1900" s="65" t="inlineStr">
        <is>
          <t>R/W</t>
        </is>
      </c>
      <c r="I1900" s="65" t="inlineStr">
        <is>
          <t>INT (Signed16)</t>
        </is>
      </c>
      <c r="J1900" s="65" t="inlineStr">
        <is>
          <t>0.1 Pa</t>
        </is>
      </c>
      <c r="K1900" s="66" t="n"/>
      <c r="L1900" s="65" t="inlineStr">
        <is>
          <t>-3200.3 Pa ... 3200.0 Pa</t>
        </is>
      </c>
      <c r="M1900" s="66" t="n"/>
      <c r="N1900" s="68" t="n"/>
    </row>
    <row customFormat="1" r="1901" s="60">
      <c r="A1901" s="64" t="inlineStr">
        <is>
          <t>TP22</t>
        </is>
      </c>
      <c r="B1901" s="65" t="inlineStr">
        <is>
          <t>Transmit PDO2-2</t>
        </is>
      </c>
      <c r="C1901" s="65" t="inlineStr">
        <is>
          <t>16#32E8 = 13032</t>
        </is>
      </c>
      <c r="D1901" s="65" t="inlineStr">
        <is>
          <t>16#2064/21</t>
        </is>
      </c>
      <c r="E1901" s="65" t="inlineStr">
        <is>
          <t>16#A2/01/21 = 162/01/33</t>
        </is>
      </c>
      <c r="F1901" s="66" t="n"/>
      <c r="G1901" s="65" t="inlineStr">
        <is>
          <t>Status parameters</t>
        </is>
      </c>
      <c r="H1901" s="65" t="inlineStr">
        <is>
          <t>R</t>
        </is>
      </c>
      <c r="I1901" s="65" t="inlineStr">
        <is>
          <t>UINT (Unsigned16)</t>
        </is>
      </c>
      <c r="J1901" s="65" t="inlineStr">
        <is>
          <t xml:space="preserve">1 </t>
        </is>
      </c>
      <c r="K1901" s="66" t="n"/>
      <c r="L1901" s="65" t="inlineStr">
        <is>
          <t xml:space="preserve">0  ... 65535 </t>
        </is>
      </c>
      <c r="M1901" s="65" t="inlineStr">
        <is>
          <t>[Transmit PDO2-2] (TP22)</t>
        </is>
      </c>
      <c r="N1901" s="69" t="inlineStr">
        <is>
          <t>[PDO2 image] (P02)</t>
        </is>
      </c>
    </row>
    <row customFormat="1" r="1902" s="60">
      <c r="A1902" s="64" t="inlineStr">
        <is>
          <t>TP23</t>
        </is>
      </c>
      <c r="B1902" s="65" t="inlineStr">
        <is>
          <t>Transmit PDO2-3</t>
        </is>
      </c>
      <c r="C1902" s="65" t="inlineStr">
        <is>
          <t>16#32E9 = 13033</t>
        </is>
      </c>
      <c r="D1902" s="65" t="inlineStr">
        <is>
          <t>16#2064/22</t>
        </is>
      </c>
      <c r="E1902" s="65" t="inlineStr">
        <is>
          <t>16#A2/01/22 = 162/01/34</t>
        </is>
      </c>
      <c r="F1902" s="66" t="n"/>
      <c r="G1902" s="65" t="inlineStr">
        <is>
          <t>Status parameters</t>
        </is>
      </c>
      <c r="H1902" s="65" t="inlineStr">
        <is>
          <t>R</t>
        </is>
      </c>
      <c r="I1902" s="65" t="inlineStr">
        <is>
          <t>UINT (Unsigned16)</t>
        </is>
      </c>
      <c r="J1902" s="65" t="inlineStr">
        <is>
          <t xml:space="preserve">1 </t>
        </is>
      </c>
      <c r="K1902" s="66" t="n"/>
      <c r="L1902" s="65" t="inlineStr">
        <is>
          <t xml:space="preserve">0  ... 65535 </t>
        </is>
      </c>
      <c r="M1902" s="65" t="inlineStr">
        <is>
          <t>[Transmit PDO2-3] (TP23)</t>
        </is>
      </c>
      <c r="N1902" s="69" t="inlineStr">
        <is>
          <t>[PDO2 image] (P02)</t>
        </is>
      </c>
    </row>
    <row customFormat="1" r="1903" s="60">
      <c r="A1903" s="64" t="inlineStr">
        <is>
          <t>FPM3</t>
        </is>
      </c>
      <c r="B1903" s="65" t="inlineStr">
        <is>
          <t>Fan Pressure Sensor 3</t>
        </is>
      </c>
      <c r="C1903" s="65" t="inlineStr">
        <is>
          <t>16#9F5C = 40796</t>
        </is>
      </c>
      <c r="D1903" s="66" t="n"/>
      <c r="E1903" s="66" t="n"/>
      <c r="F1903" s="66" t="n"/>
      <c r="G1903" s="65" t="inlineStr">
        <is>
          <t>External controller thermal transformer monitoring</t>
        </is>
      </c>
      <c r="H1903" s="65" t="inlineStr">
        <is>
          <t>R/W</t>
        </is>
      </c>
      <c r="I1903" s="65" t="inlineStr">
        <is>
          <t>INT (Signed16)</t>
        </is>
      </c>
      <c r="J1903" s="65" t="inlineStr">
        <is>
          <t>0.1 Pa</t>
        </is>
      </c>
      <c r="K1903" s="66" t="n"/>
      <c r="L1903" s="65" t="inlineStr">
        <is>
          <t>-3200.3 Pa ... 3200.0 Pa</t>
        </is>
      </c>
      <c r="M1903" s="66" t="n"/>
      <c r="N1903" s="68" t="n"/>
    </row>
    <row customFormat="1" r="1904" s="60">
      <c r="A1904" s="64" t="inlineStr">
        <is>
          <t>BCKL</t>
        </is>
      </c>
      <c r="B1904" s="65" t="inlineStr">
        <is>
          <t>Red Backlight</t>
        </is>
      </c>
      <c r="C1904" s="65" t="inlineStr">
        <is>
          <t>16#FA13 = 64019</t>
        </is>
      </c>
      <c r="D1904" s="66" t="n"/>
      <c r="E1904" s="66" t="n"/>
      <c r="F1904" s="67" t="inlineStr">
        <is>
          <t>N_Y</t>
        </is>
      </c>
      <c r="G1904" s="65" t="inlineStr">
        <is>
          <t>Configuration and settings</t>
        </is>
      </c>
      <c r="H1904" s="65" t="inlineStr">
        <is>
          <t>R/W</t>
        </is>
      </c>
      <c r="I1904" s="65" t="inlineStr">
        <is>
          <t>WORD (Enumeration)</t>
        </is>
      </c>
      <c r="J1904" s="65" t="inlineStr">
        <is>
          <t>-</t>
        </is>
      </c>
      <c r="K1904" s="65" t="inlineStr">
        <is>
          <t>[Yes] YES</t>
        </is>
      </c>
      <c r="L1904" s="66" t="n"/>
      <c r="M1904" s="65" t="inlineStr">
        <is>
          <t>[Red Backlight] (BCKL)</t>
        </is>
      </c>
      <c r="N1904" s="69" t="inlineStr">
        <is>
          <t>[LCD settings] (CNL)</t>
        </is>
      </c>
    </row>
    <row customFormat="1" r="1905" s="60">
      <c r="A1905" s="64" t="inlineStr">
        <is>
          <t>FMTR</t>
        </is>
      </c>
      <c r="B1905" s="65" t="inlineStr">
        <is>
          <t>M/S Master torque reference</t>
        </is>
      </c>
      <c r="C1905" s="65" t="inlineStr">
        <is>
          <t>16#41D2 = 16850</t>
        </is>
      </c>
      <c r="D1905" s="65" t="inlineStr">
        <is>
          <t>16#208A/33</t>
        </is>
      </c>
      <c r="E1905" s="65" t="inlineStr">
        <is>
          <t>16#B5/01/33 = 181/01/51</t>
        </is>
      </c>
      <c r="F1905" s="66" t="n"/>
      <c r="G1905" s="65" t="inlineStr">
        <is>
          <t>Status parameters</t>
        </is>
      </c>
      <c r="H1905" s="65" t="inlineStr">
        <is>
          <t>R</t>
        </is>
      </c>
      <c r="I1905" s="65" t="inlineStr">
        <is>
          <t>INT (Signed16)</t>
        </is>
      </c>
      <c r="J1905" s="65" t="inlineStr">
        <is>
          <t>Refer to programming manual</t>
        </is>
      </c>
      <c r="K1905" s="66" t="n"/>
      <c r="L1905" s="65" t="inlineStr">
        <is>
          <t>-32767 ... 32767</t>
        </is>
      </c>
      <c r="M1905" s="65" t="inlineStr">
        <is>
          <t>[M/S Master Torq Ref] (FMTR)</t>
        </is>
      </c>
      <c r="N1905" s="69" t="inlineStr">
        <is>
          <t>[M/S Local Display] (MSO)</t>
        </is>
      </c>
    </row>
    <row customFormat="1" r="1906" s="60">
      <c r="A1906" s="64" t="inlineStr">
        <is>
          <t>FPMC</t>
        </is>
      </c>
      <c r="B1906" s="65" t="inlineStr">
        <is>
          <t>Fan Pressure Sensor Scaling</t>
        </is>
      </c>
      <c r="C1906" s="65" t="inlineStr">
        <is>
          <t>16#9F61 = 40801</t>
        </is>
      </c>
      <c r="D1906" s="66" t="n"/>
      <c r="E1906" s="66" t="n"/>
      <c r="F1906" s="66" t="n"/>
      <c r="G1906" s="65" t="inlineStr">
        <is>
          <t>External controller thermal transformer monitoring</t>
        </is>
      </c>
      <c r="H1906" s="65" t="inlineStr">
        <is>
          <t>R/WS</t>
        </is>
      </c>
      <c r="I1906" s="65" t="inlineStr">
        <is>
          <t>UINT (Unsigned16)</t>
        </is>
      </c>
      <c r="J1906" s="65" t="inlineStr">
        <is>
          <t>0.1 Pa</t>
        </is>
      </c>
      <c r="K1906" s="65" t="inlineStr">
        <is>
          <t>0.0 Pa</t>
        </is>
      </c>
      <c r="L1906" s="65" t="inlineStr">
        <is>
          <t>0.0 Pa ... 3276.7 Pa</t>
        </is>
      </c>
      <c r="M1906" s="66" t="n"/>
      <c r="N1906" s="68" t="n"/>
    </row>
    <row customFormat="1" r="1907" s="60">
      <c r="A1907" s="64" t="inlineStr">
        <is>
          <t>TP2V</t>
        </is>
      </c>
      <c r="B1907" s="65" t="inlineStr">
        <is>
          <t>Thermal transformer V2</t>
        </is>
      </c>
      <c r="C1907" s="65" t="inlineStr">
        <is>
          <t>16#9EC7 = 40647</t>
        </is>
      </c>
      <c r="D1907" s="66" t="n"/>
      <c r="E1907" s="66" t="n"/>
      <c r="F1907" s="66" t="n"/>
      <c r="G1907" s="65" t="inlineStr">
        <is>
          <t>External controller thermal transformer monitoring</t>
        </is>
      </c>
      <c r="H1907" s="65" t="inlineStr">
        <is>
          <t>R/W</t>
        </is>
      </c>
      <c r="I1907" s="65" t="inlineStr">
        <is>
          <t>INT (Signed16)</t>
        </is>
      </c>
      <c r="J1907" s="65" t="inlineStr">
        <is>
          <t>1 °C</t>
        </is>
      </c>
      <c r="K1907" s="66" t="n"/>
      <c r="L1907" s="65" t="inlineStr">
        <is>
          <t>-32003 °C ... 32000 °C</t>
        </is>
      </c>
      <c r="M1907" s="65" t="inlineStr">
        <is>
          <t>[Thermal transformer V2] (TP2V)</t>
        </is>
      </c>
      <c r="N1907" s="69" t="inlineStr">
        <is>
          <t>[Power Stage Data] (TTHP)</t>
        </is>
      </c>
    </row>
    <row customFormat="1" r="1908" s="60">
      <c r="A1908" s="64" t="inlineStr">
        <is>
          <t>TP2W</t>
        </is>
      </c>
      <c r="B1908" s="65" t="inlineStr">
        <is>
          <t>Thermal transformer W2</t>
        </is>
      </c>
      <c r="C1908" s="65" t="inlineStr">
        <is>
          <t>16#9EC8 = 40648</t>
        </is>
      </c>
      <c r="D1908" s="66" t="n"/>
      <c r="E1908" s="66" t="n"/>
      <c r="F1908" s="66" t="n"/>
      <c r="G1908" s="65" t="inlineStr">
        <is>
          <t>External controller thermal transformer monitoring</t>
        </is>
      </c>
      <c r="H1908" s="65" t="inlineStr">
        <is>
          <t>R/W</t>
        </is>
      </c>
      <c r="I1908" s="65" t="inlineStr">
        <is>
          <t>INT (Signed16)</t>
        </is>
      </c>
      <c r="J1908" s="65" t="inlineStr">
        <is>
          <t>1 °C</t>
        </is>
      </c>
      <c r="K1908" s="66" t="n"/>
      <c r="L1908" s="65" t="inlineStr">
        <is>
          <t>-32003 °C ... 32000 °C</t>
        </is>
      </c>
      <c r="M1908" s="65" t="inlineStr">
        <is>
          <t>[Thermal transformer W2] (TP2W)</t>
        </is>
      </c>
      <c r="N1908" s="69" t="inlineStr">
        <is>
          <t>[Power Stage Data] (TTHP)</t>
        </is>
      </c>
    </row>
    <row customFormat="1" r="1909" s="60">
      <c r="A1909" s="64" t="inlineStr">
        <is>
          <t>CFAA</t>
        </is>
      </c>
      <c r="B1909" s="65" t="inlineStr">
        <is>
          <t>Cabinet circuit A assignment</t>
        </is>
      </c>
      <c r="C1909" s="65" t="inlineStr">
        <is>
          <t>16#4140 = 16704</t>
        </is>
      </c>
      <c r="D1909" s="65" t="inlineStr">
        <is>
          <t>16#2089/5</t>
        </is>
      </c>
      <c r="E1909" s="65" t="inlineStr">
        <is>
          <t>16#B4/01/69 = 180/01/105</t>
        </is>
      </c>
      <c r="F1909" s="67" t="inlineStr">
        <is>
          <t>PSLIN</t>
        </is>
      </c>
      <c r="G1909" s="65" t="inlineStr">
        <is>
          <t>Configuration and settings</t>
        </is>
      </c>
      <c r="H1909" s="65" t="inlineStr">
        <is>
          <t>R/WS</t>
        </is>
      </c>
      <c r="I1909" s="65" t="inlineStr">
        <is>
          <t>WORD (Enumeration)</t>
        </is>
      </c>
      <c r="J1909" s="65" t="inlineStr">
        <is>
          <t>-</t>
        </is>
      </c>
      <c r="K1909" s="65" t="inlineStr">
        <is>
          <t>[Not assigned] NO</t>
        </is>
      </c>
      <c r="L1909" s="66" t="n"/>
      <c r="M1909" s="65" t="inlineStr">
        <is>
          <t>[CabinetCircuit A Assign] (CFAA)</t>
        </is>
      </c>
      <c r="N1909" s="69" t="inlineStr">
        <is>
          <t>[Cabinet circuit A] (CCMA)</t>
        </is>
      </c>
    </row>
    <row customFormat="1" r="1910" s="60">
      <c r="A1910" s="64" t="inlineStr">
        <is>
          <t>CFAB</t>
        </is>
      </c>
      <c r="B1910" s="65" t="inlineStr">
        <is>
          <t>Cabinet circuit B assignment</t>
        </is>
      </c>
      <c r="C1910" s="65" t="inlineStr">
        <is>
          <t>16#4141 = 16705</t>
        </is>
      </c>
      <c r="D1910" s="65" t="inlineStr">
        <is>
          <t>16#2089/6</t>
        </is>
      </c>
      <c r="E1910" s="65" t="inlineStr">
        <is>
          <t>16#B4/01/6A = 180/01/106</t>
        </is>
      </c>
      <c r="F1910" s="67" t="inlineStr">
        <is>
          <t>PSLIN</t>
        </is>
      </c>
      <c r="G1910" s="65" t="inlineStr">
        <is>
          <t>Configuration and settings</t>
        </is>
      </c>
      <c r="H1910" s="65" t="inlineStr">
        <is>
          <t>R/WS</t>
        </is>
      </c>
      <c r="I1910" s="65" t="inlineStr">
        <is>
          <t>WORD (Enumeration)</t>
        </is>
      </c>
      <c r="J1910" s="65" t="inlineStr">
        <is>
          <t>-</t>
        </is>
      </c>
      <c r="K1910" s="65" t="inlineStr">
        <is>
          <t>[Not assigned] NO</t>
        </is>
      </c>
      <c r="L1910" s="66" t="n"/>
      <c r="M1910" s="65" t="inlineStr">
        <is>
          <t>[CabinetCircuit B Assign] (CFAB)</t>
        </is>
      </c>
      <c r="N1910" s="69" t="inlineStr">
        <is>
          <t>[Cabinet circuit B ] (CCMB)</t>
        </is>
      </c>
    </row>
    <row customFormat="1" r="1911" s="60">
      <c r="A1911" s="64" t="inlineStr">
        <is>
          <t>D61D</t>
        </is>
      </c>
      <c r="B1911" s="65" t="inlineStr">
        <is>
          <t>DI61 delay</t>
        </is>
      </c>
      <c r="C1911" s="65" t="inlineStr">
        <is>
          <t>16#0FD3 = 4051</t>
        </is>
      </c>
      <c r="D1911" s="65" t="inlineStr">
        <is>
          <t>16#200A/34</t>
        </is>
      </c>
      <c r="E1911" s="65" t="inlineStr">
        <is>
          <t>16#75/01/34 = 117/01/52</t>
        </is>
      </c>
      <c r="F1911" s="66" t="n"/>
      <c r="G1911" s="65" t="inlineStr">
        <is>
          <t>Configuration and settings</t>
        </is>
      </c>
      <c r="H1911" s="65" t="inlineStr">
        <is>
          <t>R/W</t>
        </is>
      </c>
      <c r="I1911" s="65" t="inlineStr">
        <is>
          <t>UINT (Unsigned16)</t>
        </is>
      </c>
      <c r="J1911" s="65" t="inlineStr">
        <is>
          <t>1 ms</t>
        </is>
      </c>
      <c r="K1911" s="65" t="inlineStr">
        <is>
          <t>2 ms</t>
        </is>
      </c>
      <c r="L1911" s="65" t="inlineStr">
        <is>
          <t>0 ms ... 200 ms</t>
        </is>
      </c>
      <c r="M1911" s="65" t="inlineStr">
        <is>
          <t>[DI61 delay] (D61D)</t>
        </is>
      </c>
      <c r="N1911" s="69" t="inlineStr">
        <is>
          <t>[DI61 configuration] (DI61)</t>
        </is>
      </c>
    </row>
    <row customFormat="1" r="1912" s="60">
      <c r="A1912" s="64" t="inlineStr">
        <is>
          <t>FWER</t>
        </is>
      </c>
      <c r="B1912" s="65" t="inlineStr">
        <is>
          <t>Firmware Update error code</t>
        </is>
      </c>
      <c r="C1912" s="65" t="inlineStr">
        <is>
          <t>16#FFD6 = 65494</t>
        </is>
      </c>
      <c r="D1912" s="66" t="n"/>
      <c r="E1912" s="66" t="n"/>
      <c r="F1912" s="67" t="inlineStr">
        <is>
          <t>FWER</t>
        </is>
      </c>
      <c r="G1912" s="65" t="inlineStr">
        <is>
          <t>Status parameters</t>
        </is>
      </c>
      <c r="H1912" s="65" t="inlineStr">
        <is>
          <t>R</t>
        </is>
      </c>
      <c r="I1912" s="65" t="inlineStr">
        <is>
          <t>WORD (Enumeration)</t>
        </is>
      </c>
      <c r="J1912" s="65" t="inlineStr">
        <is>
          <t>-</t>
        </is>
      </c>
      <c r="K1912" s="66" t="n"/>
      <c r="L1912" s="66" t="n"/>
      <c r="M1912" s="65" t="inlineStr">
        <is>
          <t>[Firmware Update Error] (FWER)</t>
        </is>
      </c>
      <c r="N1912" s="69" t="inlineStr">
        <is>
          <t>[Firmware update diag] (FWUD)</t>
        </is>
      </c>
    </row>
    <row customFormat="1" r="1913" s="60">
      <c r="A1913" s="64" t="inlineStr">
        <is>
          <t>NBTP</t>
        </is>
      </c>
      <c r="B1913" s="65" t="inlineStr">
        <is>
          <t>Number of TX PDO</t>
        </is>
      </c>
      <c r="C1913" s="65" t="inlineStr">
        <is>
          <t>16#330E = 13070</t>
        </is>
      </c>
      <c r="D1913" s="65" t="inlineStr">
        <is>
          <t>16#2064/47</t>
        </is>
      </c>
      <c r="E1913" s="65" t="inlineStr">
        <is>
          <t>16#A2/01/47 = 162/01/71</t>
        </is>
      </c>
      <c r="F1913" s="66" t="n"/>
      <c r="G1913" s="65" t="inlineStr">
        <is>
          <t>Configuration and settings</t>
        </is>
      </c>
      <c r="H1913" s="65" t="inlineStr">
        <is>
          <t>R</t>
        </is>
      </c>
      <c r="I1913" s="65" t="inlineStr">
        <is>
          <t>UINT (Unsigned16)</t>
        </is>
      </c>
      <c r="J1913" s="65" t="inlineStr">
        <is>
          <t xml:space="preserve">1 </t>
        </is>
      </c>
      <c r="K1913" s="66" t="n"/>
      <c r="L1913" s="65" t="inlineStr">
        <is>
          <t xml:space="preserve">0  ... 65535 </t>
        </is>
      </c>
      <c r="M1913" s="65" t="inlineStr">
        <is>
          <t>[Number of TX PDO] (NBTP)</t>
        </is>
      </c>
      <c r="N1913" s="69" t="inlineStr">
        <is>
          <t>[CANopen map] (CNM)</t>
        </is>
      </c>
    </row>
    <row customFormat="1" r="1914" s="60">
      <c r="A1914" s="64" t="inlineStr">
        <is>
          <t>R67S</t>
        </is>
      </c>
      <c r="B1914" s="65" t="inlineStr">
        <is>
          <t>R67 Active at</t>
        </is>
      </c>
      <c r="C1914" s="65" t="inlineStr">
        <is>
          <t>16#10E1 = 4321</t>
        </is>
      </c>
      <c r="D1914" s="65" t="inlineStr">
        <is>
          <t>16#200D/16</t>
        </is>
      </c>
      <c r="E1914" s="65" t="inlineStr">
        <is>
          <t>16#76/01/7A = 118/01/122</t>
        </is>
      </c>
      <c r="F1914" s="67" t="inlineStr">
        <is>
          <t>NPL</t>
        </is>
      </c>
      <c r="G1914" s="65" t="inlineStr">
        <is>
          <t>Configuration and settings</t>
        </is>
      </c>
      <c r="H1914" s="65" t="inlineStr">
        <is>
          <t>R/WS</t>
        </is>
      </c>
      <c r="I1914" s="65" t="inlineStr">
        <is>
          <t>WORD (Enumeration)</t>
        </is>
      </c>
      <c r="J1914" s="65" t="inlineStr">
        <is>
          <t>-</t>
        </is>
      </c>
      <c r="K1914" s="65" t="inlineStr">
        <is>
          <t>[1] POS</t>
        </is>
      </c>
      <c r="L1914" s="66" t="n"/>
      <c r="M1914" s="65" t="inlineStr">
        <is>
          <t>[R67 Active at] (R67S)</t>
        </is>
      </c>
      <c r="N1914" s="69" t="inlineStr">
        <is>
          <t>[R67 configuration] (R67)</t>
        </is>
      </c>
    </row>
    <row customFormat="1" r="1915" s="60">
      <c r="A1915" s="64" t="inlineStr">
        <is>
          <t>MDT</t>
        </is>
      </c>
      <c r="B1915" s="65" t="inlineStr">
        <is>
          <t>HMI displayed value type</t>
        </is>
      </c>
      <c r="C1915" s="65" t="inlineStr">
        <is>
          <t>16#FA20 = 64032</t>
        </is>
      </c>
      <c r="D1915" s="66" t="n"/>
      <c r="E1915" s="66" t="n"/>
      <c r="F1915" s="67" t="inlineStr">
        <is>
          <t>MDT</t>
        </is>
      </c>
      <c r="G1915" s="65" t="inlineStr">
        <is>
          <t>Configuration and settings</t>
        </is>
      </c>
      <c r="H1915" s="65" t="inlineStr">
        <is>
          <t>R/W</t>
        </is>
      </c>
      <c r="I1915" s="65" t="inlineStr">
        <is>
          <t>WORD (Enumeration)</t>
        </is>
      </c>
      <c r="J1915" s="65" t="inlineStr">
        <is>
          <t>-</t>
        </is>
      </c>
      <c r="K1915" s="65" t="inlineStr">
        <is>
          <t>[Digital values] DEC</t>
        </is>
      </c>
      <c r="L1915" s="66" t="n"/>
      <c r="M1915" s="65" t="inlineStr">
        <is>
          <t>[Display value type] (MDT)</t>
        </is>
      </c>
      <c r="N1915" s="69" t="inlineStr">
        <is>
          <t>[Display screen type] (MSC)</t>
        </is>
      </c>
    </row>
    <row customFormat="1" r="1916" s="60">
      <c r="A1916" s="64" t="inlineStr">
        <is>
          <t>D50D</t>
        </is>
      </c>
      <c r="B1916" s="65" t="inlineStr">
        <is>
          <t>DI50 delay</t>
        </is>
      </c>
      <c r="C1916" s="65" t="inlineStr">
        <is>
          <t>16#0FC8 = 4040</t>
        </is>
      </c>
      <c r="D1916" s="65" t="inlineStr">
        <is>
          <t>16#200A/29</t>
        </is>
      </c>
      <c r="E1916" s="65" t="inlineStr">
        <is>
          <t>16#75/01/29 = 117/01/41</t>
        </is>
      </c>
      <c r="F1916" s="66" t="n"/>
      <c r="G1916" s="65" t="inlineStr">
        <is>
          <t>Configuration and settings</t>
        </is>
      </c>
      <c r="H1916" s="65" t="inlineStr">
        <is>
          <t>R/W</t>
        </is>
      </c>
      <c r="I1916" s="65" t="inlineStr">
        <is>
          <t>UINT (Unsigned16)</t>
        </is>
      </c>
      <c r="J1916" s="65" t="inlineStr">
        <is>
          <t>1 ms</t>
        </is>
      </c>
      <c r="K1916" s="65" t="inlineStr">
        <is>
          <t>2 ms</t>
        </is>
      </c>
      <c r="L1916" s="65" t="inlineStr">
        <is>
          <t>0 ms ... 200 ms</t>
        </is>
      </c>
      <c r="M1916" s="65" t="inlineStr">
        <is>
          <t>[DI50 delay] (D50D)</t>
        </is>
      </c>
      <c r="N1916" s="69" t="inlineStr">
        <is>
          <t>[DI50 configuration] (DI50)</t>
        </is>
      </c>
    </row>
    <row customFormat="1" r="1917" s="60">
      <c r="A1917" s="64" t="inlineStr">
        <is>
          <t>THM5</t>
        </is>
      </c>
      <c r="B1917" s="65" t="inlineStr">
        <is>
          <t>Thermal winding U2</t>
        </is>
      </c>
      <c r="C1917" s="65" t="inlineStr">
        <is>
          <t>16#9ECF = 40655</t>
        </is>
      </c>
      <c r="D1917" s="66" t="n"/>
      <c r="E1917" s="66" t="n"/>
      <c r="F1917" s="66" t="n"/>
      <c r="G1917" s="65" t="inlineStr">
        <is>
          <t>External controller thermal motor monitoring</t>
        </is>
      </c>
      <c r="H1917" s="65" t="inlineStr">
        <is>
          <t>R/W</t>
        </is>
      </c>
      <c r="I1917" s="65" t="inlineStr">
        <is>
          <t>INT (Signed16)</t>
        </is>
      </c>
      <c r="J1917" s="65" t="inlineStr">
        <is>
          <t>1 °C</t>
        </is>
      </c>
      <c r="K1917" s="66" t="n"/>
      <c r="L1917" s="65" t="inlineStr">
        <is>
          <t>-32003 °C ... 32000 °C</t>
        </is>
      </c>
      <c r="M1917" s="65" t="inlineStr">
        <is>
          <t>[Thermal winding U2] (THM5)</t>
        </is>
      </c>
      <c r="N1917" s="69" t="inlineStr">
        <is>
          <t>[Motor Thermal Data] (MTHP)</t>
        </is>
      </c>
    </row>
    <row customFormat="1" r="1918" s="60">
      <c r="A1918" s="64" t="inlineStr">
        <is>
          <t>QF24</t>
        </is>
      </c>
      <c r="B1918" s="65" t="inlineStr">
        <is>
          <t>QF2 Switch OFF delay</t>
        </is>
      </c>
      <c r="C1918" s="65" t="inlineStr">
        <is>
          <t>16#9F08 = 40712</t>
        </is>
      </c>
      <c r="D1918" s="66" t="n"/>
      <c r="E1918" s="66" t="n"/>
      <c r="F1918" s="66" t="n"/>
      <c r="G1918" s="65" t="inlineStr">
        <is>
          <t>External Controller Function Configuration</t>
        </is>
      </c>
      <c r="H1918" s="65" t="inlineStr">
        <is>
          <t>R/WS</t>
        </is>
      </c>
      <c r="I1918" s="65" t="inlineStr">
        <is>
          <t>UINT (Unsigned16)</t>
        </is>
      </c>
      <c r="J1918" s="65" t="inlineStr">
        <is>
          <t>0.1 s</t>
        </is>
      </c>
      <c r="K1918" s="65" t="inlineStr">
        <is>
          <t>0.5 s</t>
        </is>
      </c>
      <c r="L1918" s="65" t="inlineStr">
        <is>
          <t>0.1 s ... 60.0 s</t>
        </is>
      </c>
      <c r="M1918" s="66" t="n"/>
      <c r="N1918" s="68" t="n"/>
    </row>
    <row customFormat="1" r="1919" s="60">
      <c r="A1919" s="64" t="inlineStr">
        <is>
          <t>QF4S</t>
        </is>
      </c>
      <c r="B1919" s="65" t="inlineStr">
        <is>
          <t>QF91 Command State</t>
        </is>
      </c>
      <c r="C1919" s="65" t="inlineStr">
        <is>
          <t>16#9F19 = 40729</t>
        </is>
      </c>
      <c r="D1919" s="66" t="n"/>
      <c r="E1919" s="66" t="n"/>
      <c r="F1919" s="67" t="inlineStr">
        <is>
          <t>QF0S</t>
        </is>
      </c>
      <c r="G1919" s="65" t="inlineStr">
        <is>
          <t>External Controller Function Configuration</t>
        </is>
      </c>
      <c r="H1919" s="65" t="inlineStr">
        <is>
          <t>R/W</t>
        </is>
      </c>
      <c r="I1919" s="65" t="inlineStr">
        <is>
          <t>WORD (Enumeration)</t>
        </is>
      </c>
      <c r="J1919" s="65" t="inlineStr">
        <is>
          <t>-</t>
        </is>
      </c>
      <c r="K1919" s="66" t="n"/>
      <c r="L1919" s="66" t="n"/>
      <c r="M1919" s="65" t="inlineStr">
        <is>
          <t>[QF91 Command State] (QF4S)</t>
        </is>
      </c>
      <c r="N1919" s="69" t="inlineStr">
        <is>
          <t>[V0_SubmenuMainsCircuitbreaker] (CCMV)</t>
        </is>
      </c>
    </row>
    <row customFormat="1" r="1920" s="60">
      <c r="A1920" s="64" t="inlineStr">
        <is>
          <t>IFDD</t>
        </is>
      </c>
      <c r="B1920" s="65" t="inlineStr">
        <is>
          <t>Monitoring circuit D delay after Run</t>
        </is>
      </c>
      <c r="C1920" s="65" t="inlineStr">
        <is>
          <t>16#4167 = 16743</t>
        </is>
      </c>
      <c r="D1920" s="65" t="inlineStr">
        <is>
          <t>16#2089/2C</t>
        </is>
      </c>
      <c r="E1920" s="65" t="inlineStr">
        <is>
          <t>16#B4/01/90 = 180/01/144</t>
        </is>
      </c>
      <c r="F1920" s="66" t="n"/>
      <c r="G1920" s="65" t="inlineStr">
        <is>
          <t>Configuration and settings</t>
        </is>
      </c>
      <c r="H1920" s="65" t="inlineStr">
        <is>
          <t>R/W</t>
        </is>
      </c>
      <c r="I1920" s="65" t="inlineStr">
        <is>
          <t>UINT (Unsigned16)</t>
        </is>
      </c>
      <c r="J1920" s="65" t="inlineStr">
        <is>
          <t>1 s</t>
        </is>
      </c>
      <c r="K1920" s="65" t="inlineStr">
        <is>
          <t>0 s</t>
        </is>
      </c>
      <c r="L1920" s="65" t="inlineStr">
        <is>
          <t>0 s ... 300 s</t>
        </is>
      </c>
      <c r="M1920" s="65" t="inlineStr">
        <is>
          <t>[MonitorCircuit D Delay] (IFDD)</t>
        </is>
      </c>
      <c r="N1920" s="69" t="inlineStr">
        <is>
          <t>[Monitoring circuit D] (CMCD)</t>
        </is>
      </c>
    </row>
    <row customFormat="1" r="1921" s="60">
      <c r="A1921" s="64" t="inlineStr">
        <is>
          <t>IFDA</t>
        </is>
      </c>
      <c r="B1921" s="65" t="inlineStr">
        <is>
          <t>Monitoring circuit A delay after Run</t>
        </is>
      </c>
      <c r="C1921" s="65" t="inlineStr">
        <is>
          <t>16#4164 = 16740</t>
        </is>
      </c>
      <c r="D1921" s="65" t="inlineStr">
        <is>
          <t>16#2089/29</t>
        </is>
      </c>
      <c r="E1921" s="65" t="inlineStr">
        <is>
          <t>16#B4/01/8D = 180/01/141</t>
        </is>
      </c>
      <c r="F1921" s="66" t="n"/>
      <c r="G1921" s="65" t="inlineStr">
        <is>
          <t>Configuration and settings</t>
        </is>
      </c>
      <c r="H1921" s="65" t="inlineStr">
        <is>
          <t>R/W</t>
        </is>
      </c>
      <c r="I1921" s="65" t="inlineStr">
        <is>
          <t>UINT (Unsigned16)</t>
        </is>
      </c>
      <c r="J1921" s="65" t="inlineStr">
        <is>
          <t>1 s</t>
        </is>
      </c>
      <c r="K1921" s="65" t="inlineStr">
        <is>
          <t>0 s</t>
        </is>
      </c>
      <c r="L1921" s="65" t="inlineStr">
        <is>
          <t>0 s ... 300 s</t>
        </is>
      </c>
      <c r="M1921" s="65" t="inlineStr">
        <is>
          <t>[MonitorCircuit A Delay] (IFDA)</t>
        </is>
      </c>
      <c r="N1921" s="69" t="inlineStr">
        <is>
          <t>[Monitoring circuit A] (CMCA)</t>
        </is>
      </c>
    </row>
    <row customFormat="1" r="1922" s="60">
      <c r="A1922" s="64" t="inlineStr">
        <is>
          <t>IFDC</t>
        </is>
      </c>
      <c r="B1922" s="65" t="inlineStr">
        <is>
          <t>Monitoring circuit C delay after Run</t>
        </is>
      </c>
      <c r="C1922" s="65" t="inlineStr">
        <is>
          <t>16#4166 = 16742</t>
        </is>
      </c>
      <c r="D1922" s="65" t="inlineStr">
        <is>
          <t>16#2089/2B</t>
        </is>
      </c>
      <c r="E1922" s="65" t="inlineStr">
        <is>
          <t>16#B4/01/8F = 180/01/143</t>
        </is>
      </c>
      <c r="F1922" s="66" t="n"/>
      <c r="G1922" s="65" t="inlineStr">
        <is>
          <t>Configuration and settings</t>
        </is>
      </c>
      <c r="H1922" s="65" t="inlineStr">
        <is>
          <t>R/W</t>
        </is>
      </c>
      <c r="I1922" s="65" t="inlineStr">
        <is>
          <t>UINT (Unsigned16)</t>
        </is>
      </c>
      <c r="J1922" s="65" t="inlineStr">
        <is>
          <t>1 s</t>
        </is>
      </c>
      <c r="K1922" s="65" t="inlineStr">
        <is>
          <t>0 s</t>
        </is>
      </c>
      <c r="L1922" s="65" t="inlineStr">
        <is>
          <t>0 s ... 300 s</t>
        </is>
      </c>
      <c r="M1922" s="65" t="inlineStr">
        <is>
          <t>[MonitorCircuit C Delay] (IFDC)</t>
        </is>
      </c>
      <c r="N1922" s="69" t="inlineStr">
        <is>
          <t>[Monitoring circuit C] (CMCC)</t>
        </is>
      </c>
    </row>
    <row customFormat="1" r="1923" s="60">
      <c r="A1923" s="64" t="inlineStr">
        <is>
          <t>IFDB</t>
        </is>
      </c>
      <c r="B1923" s="65" t="inlineStr">
        <is>
          <t>Monitoring circuit B delay after Run</t>
        </is>
      </c>
      <c r="C1923" s="65" t="inlineStr">
        <is>
          <t>16#4165 = 16741</t>
        </is>
      </c>
      <c r="D1923" s="65" t="inlineStr">
        <is>
          <t>16#2089/2A</t>
        </is>
      </c>
      <c r="E1923" s="65" t="inlineStr">
        <is>
          <t>16#B4/01/8E = 180/01/142</t>
        </is>
      </c>
      <c r="F1923" s="66" t="n"/>
      <c r="G1923" s="65" t="inlineStr">
        <is>
          <t>Configuration and settings</t>
        </is>
      </c>
      <c r="H1923" s="65" t="inlineStr">
        <is>
          <t>R/W</t>
        </is>
      </c>
      <c r="I1923" s="65" t="inlineStr">
        <is>
          <t>UINT (Unsigned16)</t>
        </is>
      </c>
      <c r="J1923" s="65" t="inlineStr">
        <is>
          <t>1 s</t>
        </is>
      </c>
      <c r="K1923" s="65" t="inlineStr">
        <is>
          <t>0 s</t>
        </is>
      </c>
      <c r="L1923" s="65" t="inlineStr">
        <is>
          <t>0 s ... 300 s</t>
        </is>
      </c>
      <c r="M1923" s="65" t="inlineStr">
        <is>
          <t>[MonitorCircuit B Delay] (IFDB)</t>
        </is>
      </c>
      <c r="N1923" s="69" t="inlineStr">
        <is>
          <t>[Monitoring circuit B] (CMCB)</t>
        </is>
      </c>
    </row>
    <row customFormat="1" r="1924" s="60">
      <c r="A1924" s="64" t="inlineStr">
        <is>
          <t>TP31</t>
        </is>
      </c>
      <c r="B1924" s="65" t="inlineStr">
        <is>
          <t>Transmit PDO3-1</t>
        </is>
      </c>
      <c r="C1924" s="65" t="inlineStr">
        <is>
          <t>16#32D3 = 13011</t>
        </is>
      </c>
      <c r="D1924" s="65" t="inlineStr">
        <is>
          <t>16#2064/C</t>
        </is>
      </c>
      <c r="E1924" s="65" t="inlineStr">
        <is>
          <t>16#A2/01/0C = 162/01/12</t>
        </is>
      </c>
      <c r="F1924" s="66" t="n"/>
      <c r="G1924" s="65" t="inlineStr">
        <is>
          <t>Configuration and settings</t>
        </is>
      </c>
      <c r="H1924" s="65" t="inlineStr">
        <is>
          <t>R</t>
        </is>
      </c>
      <c r="I1924" s="65" t="inlineStr">
        <is>
          <t>UINT (Unsigned16)</t>
        </is>
      </c>
      <c r="J1924" s="65" t="inlineStr">
        <is>
          <t xml:space="preserve">1 </t>
        </is>
      </c>
      <c r="K1924" s="66" t="n"/>
      <c r="L1924" s="65" t="inlineStr">
        <is>
          <t xml:space="preserve">0  ... 65535 </t>
        </is>
      </c>
      <c r="M1924" s="65" t="inlineStr">
        <is>
          <t>[Transmit PDO3-1] (TP31)</t>
        </is>
      </c>
      <c r="N1924" s="69" t="inlineStr">
        <is>
          <t>[PDO3 image] (P03)</t>
        </is>
      </c>
    </row>
    <row customFormat="1" r="1925" s="60">
      <c r="A1925" s="64" t="inlineStr">
        <is>
          <t>TP33</t>
        </is>
      </c>
      <c r="B1925" s="65" t="inlineStr">
        <is>
          <t>Transmit PDO3-3</t>
        </is>
      </c>
      <c r="C1925" s="65" t="inlineStr">
        <is>
          <t>16#32D5 = 13013</t>
        </is>
      </c>
      <c r="D1925" s="65" t="inlineStr">
        <is>
          <t>16#2064/E</t>
        </is>
      </c>
      <c r="E1925" s="65" t="inlineStr">
        <is>
          <t>16#A2/01/0E = 162/01/14</t>
        </is>
      </c>
      <c r="F1925" s="66" t="n"/>
      <c r="G1925" s="65" t="inlineStr">
        <is>
          <t>Configuration and settings</t>
        </is>
      </c>
      <c r="H1925" s="65" t="inlineStr">
        <is>
          <t>R</t>
        </is>
      </c>
      <c r="I1925" s="65" t="inlineStr">
        <is>
          <t>UINT (Unsigned16)</t>
        </is>
      </c>
      <c r="J1925" s="65" t="inlineStr">
        <is>
          <t xml:space="preserve">1 </t>
        </is>
      </c>
      <c r="K1925" s="66" t="n"/>
      <c r="L1925" s="65" t="inlineStr">
        <is>
          <t xml:space="preserve">0  ... 65535 </t>
        </is>
      </c>
      <c r="M1925" s="65" t="inlineStr">
        <is>
          <t>[Transmit PDO3-3] (TP33)</t>
        </is>
      </c>
      <c r="N1925" s="69" t="inlineStr">
        <is>
          <t>[PDO3 image] (P03)</t>
        </is>
      </c>
    </row>
    <row customFormat="1" r="1926" s="60">
      <c r="A1926" s="64" t="inlineStr">
        <is>
          <t>TP32</t>
        </is>
      </c>
      <c r="B1926" s="65" t="inlineStr">
        <is>
          <t>Transmit PDO3-2</t>
        </is>
      </c>
      <c r="C1926" s="65" t="inlineStr">
        <is>
          <t>16#32D4 = 13012</t>
        </is>
      </c>
      <c r="D1926" s="65" t="inlineStr">
        <is>
          <t>16#2064/D</t>
        </is>
      </c>
      <c r="E1926" s="65" t="inlineStr">
        <is>
          <t>16#A2/01/0D = 162/01/13</t>
        </is>
      </c>
      <c r="F1926" s="66" t="n"/>
      <c r="G1926" s="65" t="inlineStr">
        <is>
          <t>Configuration and settings</t>
        </is>
      </c>
      <c r="H1926" s="65" t="inlineStr">
        <is>
          <t>R</t>
        </is>
      </c>
      <c r="I1926" s="65" t="inlineStr">
        <is>
          <t>UINT (Unsigned16)</t>
        </is>
      </c>
      <c r="J1926" s="65" t="inlineStr">
        <is>
          <t xml:space="preserve">1 </t>
        </is>
      </c>
      <c r="K1926" s="66" t="n"/>
      <c r="L1926" s="65" t="inlineStr">
        <is>
          <t xml:space="preserve">0  ... 65535 </t>
        </is>
      </c>
      <c r="M1926" s="65" t="inlineStr">
        <is>
          <t>[Transmit PDO3-2] (TP32)</t>
        </is>
      </c>
      <c r="N1926" s="69" t="inlineStr">
        <is>
          <t>[PDO3 image] (P03)</t>
        </is>
      </c>
    </row>
    <row customFormat="1" r="1927" s="60">
      <c r="A1927" s="64" t="inlineStr">
        <is>
          <t>TP34</t>
        </is>
      </c>
      <c r="B1927" s="65" t="inlineStr">
        <is>
          <t>Transmit PDO3-4</t>
        </is>
      </c>
      <c r="C1927" s="65" t="inlineStr">
        <is>
          <t>16#32D6 = 13014</t>
        </is>
      </c>
      <c r="D1927" s="65" t="inlineStr">
        <is>
          <t>16#2064/F</t>
        </is>
      </c>
      <c r="E1927" s="65" t="inlineStr">
        <is>
          <t>16#A2/01/0F = 162/01/15</t>
        </is>
      </c>
      <c r="F1927" s="66" t="n"/>
      <c r="G1927" s="65" t="inlineStr">
        <is>
          <t>Configuration and settings</t>
        </is>
      </c>
      <c r="H1927" s="65" t="inlineStr">
        <is>
          <t>R</t>
        </is>
      </c>
      <c r="I1927" s="65" t="inlineStr">
        <is>
          <t>UINT (Unsigned16)</t>
        </is>
      </c>
      <c r="J1927" s="65" t="inlineStr">
        <is>
          <t xml:space="preserve">1 </t>
        </is>
      </c>
      <c r="K1927" s="66" t="n"/>
      <c r="L1927" s="65" t="inlineStr">
        <is>
          <t xml:space="preserve">0  ... 65535 </t>
        </is>
      </c>
      <c r="M1927" s="65" t="inlineStr">
        <is>
          <t>[Transmit PDO3-4] (TP34)</t>
        </is>
      </c>
      <c r="N1927" s="69" t="inlineStr">
        <is>
          <t>[PDO3 image] (P03)</t>
        </is>
      </c>
    </row>
    <row customFormat="1" r="1928" s="60">
      <c r="A1928" s="64" t="inlineStr">
        <is>
          <t>QF45</t>
        </is>
      </c>
      <c r="B1928" s="65" t="inlineStr">
        <is>
          <t>QF91 Closing Filter time</t>
        </is>
      </c>
      <c r="C1928" s="65" t="inlineStr">
        <is>
          <t>16#9F0F = 40719</t>
        </is>
      </c>
      <c r="D1928" s="66" t="n"/>
      <c r="E1928" s="66" t="n"/>
      <c r="F1928" s="66" t="n"/>
      <c r="G1928" s="65" t="inlineStr">
        <is>
          <t>External Controller Function Configuration</t>
        </is>
      </c>
      <c r="H1928" s="65" t="inlineStr">
        <is>
          <t>R/WS</t>
        </is>
      </c>
      <c r="I1928" s="65" t="inlineStr">
        <is>
          <t>UINT (Unsigned16)</t>
        </is>
      </c>
      <c r="J1928" s="65" t="inlineStr">
        <is>
          <t>0.1 s</t>
        </is>
      </c>
      <c r="K1928" s="65" t="inlineStr">
        <is>
          <t>0.5 s</t>
        </is>
      </c>
      <c r="L1928" s="65" t="inlineStr">
        <is>
          <t>0.0 s ... 60.0 s</t>
        </is>
      </c>
      <c r="M1928" s="66" t="n"/>
      <c r="N1928" s="68" t="n"/>
    </row>
    <row customFormat="1" r="1929" s="60">
      <c r="A1929" s="64" t="inlineStr">
        <is>
          <t>QF47</t>
        </is>
      </c>
      <c r="B1929" s="65" t="inlineStr">
        <is>
          <t>QF91 circuit breaker delay time</t>
        </is>
      </c>
      <c r="C1929" s="65" t="inlineStr">
        <is>
          <t>16#9F1A = 40730</t>
        </is>
      </c>
      <c r="D1929" s="66" t="n"/>
      <c r="E1929" s="66" t="n"/>
      <c r="F1929" s="66" t="n"/>
      <c r="G1929" s="65" t="inlineStr">
        <is>
          <t>External Controller Function Configuration</t>
        </is>
      </c>
      <c r="H1929" s="65" t="inlineStr">
        <is>
          <t>R/WS</t>
        </is>
      </c>
      <c r="I1929" s="65" t="inlineStr">
        <is>
          <t>UINT (Unsigned16)</t>
        </is>
      </c>
      <c r="J1929" s="65" t="inlineStr">
        <is>
          <t>0.1 s</t>
        </is>
      </c>
      <c r="K1929" s="65" t="inlineStr">
        <is>
          <t>2.5 s</t>
        </is>
      </c>
      <c r="L1929" s="65" t="inlineStr">
        <is>
          <t>0.0 s ... 10.0 s</t>
        </is>
      </c>
      <c r="M1929" s="66" t="n"/>
      <c r="N1929" s="68" t="n"/>
    </row>
    <row customFormat="1" r="1930" s="60">
      <c r="A1930" s="64" t="inlineStr">
        <is>
          <t>IDM</t>
        </is>
      </c>
      <c r="B1930" s="65" t="inlineStr">
        <is>
          <t>Motor current Id</t>
        </is>
      </c>
      <c r="C1930" s="65" t="inlineStr">
        <is>
          <t>16#25B2 = 9650</t>
        </is>
      </c>
      <c r="D1930" s="65" t="inlineStr">
        <is>
          <t>16#2042/33</t>
        </is>
      </c>
      <c r="E1930" s="65" t="inlineStr">
        <is>
          <t>16#91/01/33 = 145/01/51</t>
        </is>
      </c>
      <c r="F1930" s="66" t="n"/>
      <c r="G1930" s="65" t="inlineStr">
        <is>
          <t>Status parameters</t>
        </is>
      </c>
      <c r="H1930" s="65" t="inlineStr">
        <is>
          <t>R</t>
        </is>
      </c>
      <c r="I1930" s="65" t="inlineStr">
        <is>
          <t>INT (Signed16)</t>
        </is>
      </c>
      <c r="J1930" s="65" t="inlineStr">
        <is>
          <t>Refer to programming manual</t>
        </is>
      </c>
      <c r="K1930" s="66" t="n"/>
      <c r="L1930" s="65" t="inlineStr">
        <is>
          <t>-32767 ... 32767</t>
        </is>
      </c>
      <c r="M1930" s="65" t="inlineStr">
        <is>
          <t>[Motor Current Id] (IDM)</t>
        </is>
      </c>
      <c r="N1930" s="69" t="inlineStr">
        <is>
          <t>[Motor parameters] (MMO)
[data] (MTD)</t>
        </is>
      </c>
    </row>
    <row customFormat="1" r="1931" s="60">
      <c r="A1931" s="64" t="inlineStr">
        <is>
          <t>QF41</t>
        </is>
      </c>
      <c r="B1931" s="65" t="inlineStr">
        <is>
          <t>QF91 Close pulse time</t>
        </is>
      </c>
      <c r="C1931" s="65" t="inlineStr">
        <is>
          <t>16#9EFB = 40699</t>
        </is>
      </c>
      <c r="D1931" s="66" t="n"/>
      <c r="E1931" s="66" t="n"/>
      <c r="F1931" s="66" t="n"/>
      <c r="G1931" s="65" t="inlineStr">
        <is>
          <t>External Controller Function Configuration</t>
        </is>
      </c>
      <c r="H1931" s="65" t="inlineStr">
        <is>
          <t>R/WS</t>
        </is>
      </c>
      <c r="I1931" s="65" t="inlineStr">
        <is>
          <t>UINT (Unsigned16)</t>
        </is>
      </c>
      <c r="J1931" s="65" t="inlineStr">
        <is>
          <t>0.1 s</t>
        </is>
      </c>
      <c r="K1931" s="65" t="inlineStr">
        <is>
          <t>0.5 s</t>
        </is>
      </c>
      <c r="L1931" s="65" t="inlineStr">
        <is>
          <t>0.0 s ... 60.0 s</t>
        </is>
      </c>
      <c r="M1931" s="66" t="n"/>
      <c r="N1931" s="68" t="n"/>
    </row>
    <row customFormat="1" r="1932" s="60">
      <c r="A1932" s="64" t="inlineStr">
        <is>
          <t>QF43</t>
        </is>
      </c>
      <c r="B1932" s="65" t="inlineStr">
        <is>
          <t>QF91 Switch ON delay</t>
        </is>
      </c>
      <c r="C1932" s="65" t="inlineStr">
        <is>
          <t>16#9F05 = 40709</t>
        </is>
      </c>
      <c r="D1932" s="66" t="n"/>
      <c r="E1932" s="66" t="n"/>
      <c r="F1932" s="66" t="n"/>
      <c r="G1932" s="65" t="inlineStr">
        <is>
          <t>External Controller Function Configuration</t>
        </is>
      </c>
      <c r="H1932" s="65" t="inlineStr">
        <is>
          <t>R/WS</t>
        </is>
      </c>
      <c r="I1932" s="65" t="inlineStr">
        <is>
          <t>UINT (Unsigned16)</t>
        </is>
      </c>
      <c r="J1932" s="65" t="inlineStr">
        <is>
          <t>0.1 s</t>
        </is>
      </c>
      <c r="K1932" s="65" t="inlineStr">
        <is>
          <t>0.5 s</t>
        </is>
      </c>
      <c r="L1932" s="65" t="inlineStr">
        <is>
          <t>0.1 s ... 60.0 s</t>
        </is>
      </c>
      <c r="M1932" s="66" t="n"/>
      <c r="N1932" s="68" t="n"/>
    </row>
    <row customFormat="1" r="1933" s="60">
      <c r="A1933" s="64" t="inlineStr">
        <is>
          <t>QF42</t>
        </is>
      </c>
      <c r="B1933" s="65" t="inlineStr">
        <is>
          <t>QF91 Open pulse time</t>
        </is>
      </c>
      <c r="C1933" s="65" t="inlineStr">
        <is>
          <t>16#9F00 = 40704</t>
        </is>
      </c>
      <c r="D1933" s="66" t="n"/>
      <c r="E1933" s="66" t="n"/>
      <c r="F1933" s="66" t="n"/>
      <c r="G1933" s="65" t="inlineStr">
        <is>
          <t>External Controller Function Configuration</t>
        </is>
      </c>
      <c r="H1933" s="65" t="inlineStr">
        <is>
          <t>R/WS</t>
        </is>
      </c>
      <c r="I1933" s="65" t="inlineStr">
        <is>
          <t>UINT (Unsigned16)</t>
        </is>
      </c>
      <c r="J1933" s="65" t="inlineStr">
        <is>
          <t>0.1 s</t>
        </is>
      </c>
      <c r="K1933" s="65" t="inlineStr">
        <is>
          <t>0.5 s</t>
        </is>
      </c>
      <c r="L1933" s="65" t="inlineStr">
        <is>
          <t>0.0 s ... 60.0 s</t>
        </is>
      </c>
      <c r="M1933" s="66" t="n"/>
      <c r="N1933" s="68" t="n"/>
    </row>
    <row customFormat="1" r="1934" s="60">
      <c r="A1934" s="64" t="inlineStr">
        <is>
          <t>QF48</t>
        </is>
      </c>
      <c r="B1934" s="65" t="inlineStr">
        <is>
          <t>Mains detection inrush level (%VNOM)</t>
        </is>
      </c>
      <c r="C1934" s="65" t="inlineStr">
        <is>
          <t>16#9F23 = 40739</t>
        </is>
      </c>
      <c r="D1934" s="66" t="n"/>
      <c r="E1934" s="66" t="n"/>
      <c r="F1934" s="66" t="n"/>
      <c r="G1934" s="65" t="inlineStr">
        <is>
          <t>External Controller Function Configuration</t>
        </is>
      </c>
      <c r="H1934" s="65" t="inlineStr">
        <is>
          <t>R/WS</t>
        </is>
      </c>
      <c r="I1934" s="65" t="inlineStr">
        <is>
          <t>UINT (Unsigned16)</t>
        </is>
      </c>
      <c r="J1934" s="65" t="inlineStr">
        <is>
          <t>0.1 %</t>
        </is>
      </c>
      <c r="K1934" s="65" t="inlineStr">
        <is>
          <t>85.0 %</t>
        </is>
      </c>
      <c r="L1934" s="65" t="inlineStr">
        <is>
          <t>10.0 % ... 200.0 %</t>
        </is>
      </c>
      <c r="M1934" s="66" t="n"/>
      <c r="N1934" s="68" t="n"/>
    </row>
    <row customFormat="1" r="1935" s="60">
      <c r="A1935" s="64" t="inlineStr">
        <is>
          <t>IFRD</t>
        </is>
      </c>
      <c r="B1935" s="65" t="inlineStr">
        <is>
          <t>Response to monitoring circuit D error</t>
        </is>
      </c>
      <c r="C1935" s="65" t="inlineStr">
        <is>
          <t>16#417B = 16763</t>
        </is>
      </c>
      <c r="D1935" s="65" t="inlineStr">
        <is>
          <t>16#2089/40</t>
        </is>
      </c>
      <c r="E1935" s="65" t="inlineStr">
        <is>
          <t>16#B4/01/A4 = 180/01/164</t>
        </is>
      </c>
      <c r="F1935" s="67" t="inlineStr">
        <is>
          <t>ECFG</t>
        </is>
      </c>
      <c r="G1935" s="65" t="inlineStr">
        <is>
          <t>Configuration and settings</t>
        </is>
      </c>
      <c r="H1935" s="65" t="inlineStr">
        <is>
          <t>R/WS</t>
        </is>
      </c>
      <c r="I1935" s="65" t="inlineStr">
        <is>
          <t>WORD (Enumeration)</t>
        </is>
      </c>
      <c r="J1935" s="65" t="inlineStr">
        <is>
          <t>-</t>
        </is>
      </c>
      <c r="K1935" s="65" t="inlineStr">
        <is>
          <t>[Freewheel stop] YES</t>
        </is>
      </c>
      <c r="L1935" s="66" t="n"/>
      <c r="M1935" s="65" t="inlineStr">
        <is>
          <t>[MonitorCircuit D ErrorResp] (IFRD)</t>
        </is>
      </c>
      <c r="N1935" s="69" t="inlineStr">
        <is>
          <t>[Monitoring circuit D] (CMCD)</t>
        </is>
      </c>
    </row>
    <row customFormat="1" r="1936" s="60">
      <c r="A1936" s="64" t="inlineStr">
        <is>
          <t>UOFC</t>
        </is>
      </c>
      <c r="B1936" s="65" t="inlineStr">
        <is>
          <t>Upward optical error counter</t>
        </is>
      </c>
      <c r="C1936" s="65" t="inlineStr">
        <is>
          <t>16#9B48 = 39752</t>
        </is>
      </c>
      <c r="D1936" s="66" t="n"/>
      <c r="E1936" s="66" t="n"/>
      <c r="F1936" s="66" t="n"/>
      <c r="G1936" s="65" t="inlineStr">
        <is>
          <t>Power cell configuration</t>
        </is>
      </c>
      <c r="H1936" s="65" t="inlineStr">
        <is>
          <t>R</t>
        </is>
      </c>
      <c r="I1936" s="65" t="inlineStr">
        <is>
          <t>UINT (Unsigned16)</t>
        </is>
      </c>
      <c r="J1936" s="65" t="inlineStr">
        <is>
          <t xml:space="preserve">1 </t>
        </is>
      </c>
      <c r="K1936" s="66" t="n"/>
      <c r="L1936" s="65" t="inlineStr">
        <is>
          <t xml:space="preserve">0  ... 65535 </t>
        </is>
      </c>
      <c r="M1936" s="66" t="n"/>
      <c r="N1936" s="68" t="n"/>
    </row>
    <row customFormat="1" r="1937" s="60">
      <c r="A1937" s="64" t="inlineStr">
        <is>
          <t>D57D</t>
        </is>
      </c>
      <c r="B1937" s="65" t="inlineStr">
        <is>
          <t>DI57 delay</t>
        </is>
      </c>
      <c r="C1937" s="65" t="inlineStr">
        <is>
          <t>16#0FCF = 4047</t>
        </is>
      </c>
      <c r="D1937" s="65" t="inlineStr">
        <is>
          <t>16#200A/30</t>
        </is>
      </c>
      <c r="E1937" s="65" t="inlineStr">
        <is>
          <t>16#75/01/30 = 117/01/48</t>
        </is>
      </c>
      <c r="F1937" s="66" t="n"/>
      <c r="G1937" s="65" t="inlineStr">
        <is>
          <t>Configuration and settings</t>
        </is>
      </c>
      <c r="H1937" s="65" t="inlineStr">
        <is>
          <t>R/W</t>
        </is>
      </c>
      <c r="I1937" s="65" t="inlineStr">
        <is>
          <t>UINT (Unsigned16)</t>
        </is>
      </c>
      <c r="J1937" s="65" t="inlineStr">
        <is>
          <t>1 ms</t>
        </is>
      </c>
      <c r="K1937" s="65" t="inlineStr">
        <is>
          <t>2 ms</t>
        </is>
      </c>
      <c r="L1937" s="65" t="inlineStr">
        <is>
          <t>0 ms ... 200 ms</t>
        </is>
      </c>
      <c r="M1937" s="65" t="inlineStr">
        <is>
          <t>[DI57 delay] (D57D)</t>
        </is>
      </c>
      <c r="N1937" s="69" t="inlineStr">
        <is>
          <t>[DI57 configuration] (DI57)</t>
        </is>
      </c>
    </row>
    <row customFormat="1" r="1938" s="60">
      <c r="A1938" s="64" t="inlineStr">
        <is>
          <t>ASV</t>
        </is>
      </c>
      <c r="B1938" s="65" t="inlineStr">
        <is>
          <t>Offset value between motor and encoder</t>
        </is>
      </c>
      <c r="C1938" s="65" t="inlineStr">
        <is>
          <t>16#3662 = 13922</t>
        </is>
      </c>
      <c r="D1938" s="65" t="inlineStr">
        <is>
          <t>16#206D/17</t>
        </is>
      </c>
      <c r="E1938" s="65" t="inlineStr">
        <is>
          <t>16#A6/01/7B = 166/01/123</t>
        </is>
      </c>
      <c r="F1938" s="66" t="n"/>
      <c r="G1938" s="65" t="inlineStr">
        <is>
          <t>Configuration and settings</t>
        </is>
      </c>
      <c r="H1938" s="65" t="inlineStr">
        <is>
          <t>R/WS</t>
        </is>
      </c>
      <c r="I1938" s="65" t="inlineStr">
        <is>
          <t>INT (Signed16)</t>
        </is>
      </c>
      <c r="J1938" s="65" t="inlineStr">
        <is>
          <t xml:space="preserve">1 </t>
        </is>
      </c>
      <c r="K1938" s="65" t="inlineStr">
        <is>
          <t xml:space="preserve">-1 </t>
        </is>
      </c>
      <c r="L1938" s="65" t="inlineStr">
        <is>
          <t xml:space="preserve">-1  ... 8192 </t>
        </is>
      </c>
      <c r="M1938" s="65" t="inlineStr">
        <is>
          <t>[Angle offset value] (ASV)</t>
        </is>
      </c>
      <c r="N1938" s="69" t="inlineStr">
        <is>
          <t>[Angle test setting] (ASA)</t>
        </is>
      </c>
    </row>
    <row customFormat="1" r="1939" s="60">
      <c r="A1939" s="64" t="inlineStr">
        <is>
          <t>FCSI</t>
        </is>
      </c>
      <c r="B1939" s="65" t="inlineStr">
        <is>
          <t>Source configuration</t>
        </is>
      </c>
      <c r="C1939" s="65" t="inlineStr">
        <is>
          <t>16#FA51 = 64081</t>
        </is>
      </c>
      <c r="D1939" s="66" t="n"/>
      <c r="E1939" s="66" t="n"/>
      <c r="F1939" s="67" t="inlineStr">
        <is>
          <t>FCSI</t>
        </is>
      </c>
      <c r="G1939" s="65" t="inlineStr">
        <is>
          <t>Configuration and settings</t>
        </is>
      </c>
      <c r="H1939" s="65" t="inlineStr">
        <is>
          <t>R/WS</t>
        </is>
      </c>
      <c r="I1939" s="65" t="inlineStr">
        <is>
          <t>WORD (Enumeration)</t>
        </is>
      </c>
      <c r="J1939" s="65" t="inlineStr">
        <is>
          <t>-</t>
        </is>
      </c>
      <c r="K1939" s="65" t="inlineStr">
        <is>
          <t>[Macro configuration] INI</t>
        </is>
      </c>
      <c r="L1939" s="66" t="n"/>
      <c r="M1939" s="65" t="inlineStr">
        <is>
          <t>[Config. Source] (FCSI)</t>
        </is>
      </c>
      <c r="N1939" s="69" t="inlineStr">
        <is>
          <t>[Factory settings] (FCS)</t>
        </is>
      </c>
    </row>
    <row customFormat="1" r="1940" s="60">
      <c r="A1940" s="64" t="inlineStr">
        <is>
          <t>RFCC</t>
        </is>
      </c>
      <c r="B1940" s="65" t="inlineStr">
        <is>
          <t>Channel for reference frequency</t>
        </is>
      </c>
      <c r="C1940" s="65" t="inlineStr">
        <is>
          <t>16#FA29 = 64041</t>
        </is>
      </c>
      <c r="D1940" s="66" t="n"/>
      <c r="E1940" s="66" t="n"/>
      <c r="F1940" s="67" t="inlineStr">
        <is>
          <t>CNL</t>
        </is>
      </c>
      <c r="G1940" s="65" t="inlineStr">
        <is>
          <t>Status parameters</t>
        </is>
      </c>
      <c r="H1940" s="65" t="inlineStr">
        <is>
          <t>R</t>
        </is>
      </c>
      <c r="I1940" s="65" t="inlineStr">
        <is>
          <t>WORD (Enumeration)</t>
        </is>
      </c>
      <c r="J1940" s="65" t="inlineStr">
        <is>
          <t>-</t>
        </is>
      </c>
      <c r="K1940" s="66" t="n"/>
      <c r="L1940" s="66" t="n"/>
      <c r="M1940" s="65" t="inlineStr">
        <is>
          <t>[Ref Freq Channel] (RFCC)</t>
        </is>
      </c>
      <c r="N1940" s="69" t="inlineStr">
        <is>
          <t>[Communication map] (CMM)</t>
        </is>
      </c>
    </row>
    <row customFormat="1" r="1941" s="60">
      <c r="A1941" s="64" t="inlineStr">
        <is>
          <t>FTOR</t>
        </is>
      </c>
      <c r="B1941" s="65" t="inlineStr">
        <is>
          <t>M/S device torque reference</t>
        </is>
      </c>
      <c r="C1941" s="65" t="inlineStr">
        <is>
          <t>16#41D4 = 16852</t>
        </is>
      </c>
      <c r="D1941" s="65" t="inlineStr">
        <is>
          <t>16#208A/35</t>
        </is>
      </c>
      <c r="E1941" s="65" t="inlineStr">
        <is>
          <t>16#B5/01/35 = 181/01/53</t>
        </is>
      </c>
      <c r="F1941" s="66" t="n"/>
      <c r="G1941" s="65" t="inlineStr">
        <is>
          <t>Status parameters</t>
        </is>
      </c>
      <c r="H1941" s="65" t="inlineStr">
        <is>
          <t>R</t>
        </is>
      </c>
      <c r="I1941" s="65" t="inlineStr">
        <is>
          <t>INT (Signed16)</t>
        </is>
      </c>
      <c r="J1941" s="65" t="inlineStr">
        <is>
          <t>Refer to programming manual</t>
        </is>
      </c>
      <c r="K1941" s="66" t="n"/>
      <c r="L1941" s="65" t="inlineStr">
        <is>
          <t>-32767 ... 32767</t>
        </is>
      </c>
      <c r="M1941" s="65" t="inlineStr">
        <is>
          <t>[M/S Device Torq Ref] (FTOR)</t>
        </is>
      </c>
      <c r="N1941" s="69" t="inlineStr">
        <is>
          <t>[M/S Local Display] (MSO)
[M/S System Display] (MSR)</t>
        </is>
      </c>
    </row>
    <row customFormat="1" r="1942" s="60">
      <c r="A1942" s="64" t="inlineStr">
        <is>
          <t>BYC2</t>
        </is>
      </c>
      <c r="B1942" s="65" t="inlineStr">
        <is>
          <t>Drive bypass command channel</t>
        </is>
      </c>
      <c r="C1942" s="65" t="inlineStr">
        <is>
          <t>16#9F26 = 40742</t>
        </is>
      </c>
      <c r="D1942" s="66" t="n"/>
      <c r="E1942" s="66" t="n"/>
      <c r="F1942" s="67" t="inlineStr">
        <is>
          <t>BYC2</t>
        </is>
      </c>
      <c r="G1942" s="65" t="inlineStr">
        <is>
          <t>External Controller Function Configuration</t>
        </is>
      </c>
      <c r="H1942" s="65" t="inlineStr">
        <is>
          <t>R/WS</t>
        </is>
      </c>
      <c r="I1942" s="65" t="inlineStr">
        <is>
          <t>WORD (Enumeration)</t>
        </is>
      </c>
      <c r="J1942" s="65" t="inlineStr">
        <is>
          <t>-</t>
        </is>
      </c>
      <c r="K1942" s="65" t="inlineStr">
        <is>
          <t>[Terminal] TER</t>
        </is>
      </c>
      <c r="L1942" s="66" t="n"/>
      <c r="M1942" s="66" t="n"/>
      <c r="N1942" s="68" t="n"/>
    </row>
    <row customFormat="1" r="1943" s="60">
      <c r="A1943" s="64" t="inlineStr">
        <is>
          <t>SDMO</t>
        </is>
      </c>
      <c r="B1943" s="65" t="inlineStr">
        <is>
          <t>Synchro to drive magnitude offset</t>
        </is>
      </c>
      <c r="C1943" s="65" t="inlineStr">
        <is>
          <t>16#4403 = 17411</t>
        </is>
      </c>
      <c r="D1943" s="65" t="inlineStr">
        <is>
          <t>16#2090/C</t>
        </is>
      </c>
      <c r="E1943" s="65" t="inlineStr">
        <is>
          <t>16#B8/01/0C = 184/01/12</t>
        </is>
      </c>
      <c r="F1943" s="66" t="n"/>
      <c r="G1943" s="65" t="inlineStr">
        <is>
          <t>Synchronization to drive magnitude offset</t>
        </is>
      </c>
      <c r="H1943" s="65" t="inlineStr">
        <is>
          <t>R/W</t>
        </is>
      </c>
      <c r="I1943" s="65" t="inlineStr">
        <is>
          <t>UINT (Unsigned16)</t>
        </is>
      </c>
      <c r="J1943" s="65" t="inlineStr">
        <is>
          <t>0.1 V</t>
        </is>
      </c>
      <c r="K1943" s="65" t="inlineStr">
        <is>
          <t>0.0 V</t>
        </is>
      </c>
      <c r="L1943" s="65" t="inlineStr">
        <is>
          <t>0.0 V ... 100.0 V</t>
        </is>
      </c>
      <c r="M1943" s="66" t="n"/>
      <c r="N1943" s="68" t="n"/>
    </row>
    <row customFormat="1" r="1944" s="60">
      <c r="A1944" s="64" t="inlineStr">
        <is>
          <t>TFMD</t>
        </is>
      </c>
      <c r="B1944" s="65" t="inlineStr">
        <is>
          <t>Motor bearing B monitoring</t>
        </is>
      </c>
      <c r="C1944" s="65" t="inlineStr">
        <is>
          <t>16#415A = 16730</t>
        </is>
      </c>
      <c r="D1944" s="65" t="inlineStr">
        <is>
          <t>16#2089/1F</t>
        </is>
      </c>
      <c r="E1944" s="65" t="inlineStr">
        <is>
          <t>16#B4/01/83 = 180/01/131</t>
        </is>
      </c>
      <c r="F1944" s="67" t="inlineStr">
        <is>
          <t>IFM</t>
        </is>
      </c>
      <c r="G1944" s="65" t="inlineStr">
        <is>
          <t>Configuration and settings</t>
        </is>
      </c>
      <c r="H1944" s="65" t="inlineStr">
        <is>
          <t>R/WS</t>
        </is>
      </c>
      <c r="I1944" s="65" t="inlineStr">
        <is>
          <t>WORD (Enumeration)</t>
        </is>
      </c>
      <c r="J1944" s="65" t="inlineStr">
        <is>
          <t>-</t>
        </is>
      </c>
      <c r="K1944" s="65" t="inlineStr">
        <is>
          <t>[Always active] ALL</t>
        </is>
      </c>
      <c r="L1944" s="66" t="n"/>
      <c r="M1944" s="65" t="inlineStr">
        <is>
          <t>[MotorBearing B Monitor] (TFMD)</t>
        </is>
      </c>
      <c r="N1944" s="69" t="inlineStr">
        <is>
          <t>[Motor bearing B] (CTID)</t>
        </is>
      </c>
    </row>
    <row customFormat="1" r="1945" s="60">
      <c r="A1945" s="64" t="inlineStr">
        <is>
          <t>TFMA</t>
        </is>
      </c>
      <c r="B1945" s="65" t="inlineStr">
        <is>
          <t>Motor winding A monitoring</t>
        </is>
      </c>
      <c r="C1945" s="65" t="inlineStr">
        <is>
          <t>16#4157 = 16727</t>
        </is>
      </c>
      <c r="D1945" s="65" t="inlineStr">
        <is>
          <t>16#2089/1C</t>
        </is>
      </c>
      <c r="E1945" s="65" t="inlineStr">
        <is>
          <t>16#B4/01/80 = 180/01/128</t>
        </is>
      </c>
      <c r="F1945" s="67" t="inlineStr">
        <is>
          <t>IFM</t>
        </is>
      </c>
      <c r="G1945" s="65" t="inlineStr">
        <is>
          <t>Configuration and settings</t>
        </is>
      </c>
      <c r="H1945" s="65" t="inlineStr">
        <is>
          <t>R/WS</t>
        </is>
      </c>
      <c r="I1945" s="65" t="inlineStr">
        <is>
          <t>WORD (Enumeration)</t>
        </is>
      </c>
      <c r="J1945" s="65" t="inlineStr">
        <is>
          <t>-</t>
        </is>
      </c>
      <c r="K1945" s="65" t="inlineStr">
        <is>
          <t>[Always active] ALL</t>
        </is>
      </c>
      <c r="L1945" s="66" t="n"/>
      <c r="M1945" s="65" t="inlineStr">
        <is>
          <t>[MotorWinding A Monitor] (TFMA)</t>
        </is>
      </c>
      <c r="N1945" s="69" t="inlineStr">
        <is>
          <t>[Motor winding A] (CTIA)</t>
        </is>
      </c>
    </row>
    <row customFormat="1" r="1946" s="60">
      <c r="A1946" s="64" t="inlineStr">
        <is>
          <t>TFRB</t>
        </is>
      </c>
      <c r="B1946" s="65" t="inlineStr">
        <is>
          <t>Response to motor winding B error</t>
        </is>
      </c>
      <c r="C1946" s="65" t="inlineStr">
        <is>
          <t>16#4180 = 16768</t>
        </is>
      </c>
      <c r="D1946" s="65" t="inlineStr">
        <is>
          <t>16#2089/45</t>
        </is>
      </c>
      <c r="E1946" s="65" t="inlineStr">
        <is>
          <t>16#B4/01/A9 = 180/01/169</t>
        </is>
      </c>
      <c r="F1946" s="67" t="inlineStr">
        <is>
          <t>ECFG</t>
        </is>
      </c>
      <c r="G1946" s="65" t="inlineStr">
        <is>
          <t>Configuration and settings</t>
        </is>
      </c>
      <c r="H1946" s="65" t="inlineStr">
        <is>
          <t>R/WS</t>
        </is>
      </c>
      <c r="I1946" s="65" t="inlineStr">
        <is>
          <t>WORD (Enumeration)</t>
        </is>
      </c>
      <c r="J1946" s="65" t="inlineStr">
        <is>
          <t>-</t>
        </is>
      </c>
      <c r="K1946" s="65" t="inlineStr">
        <is>
          <t>[Freewheel stop] YES</t>
        </is>
      </c>
      <c r="L1946" s="66" t="n"/>
      <c r="M1946" s="65" t="inlineStr">
        <is>
          <t>[MotorWinding B ErrorResp] (TFRB)</t>
        </is>
      </c>
      <c r="N1946" s="69" t="inlineStr">
        <is>
          <t>[Motor winding B] (CTIB)</t>
        </is>
      </c>
    </row>
    <row customFormat="1" r="1947" s="60">
      <c r="A1947" s="64" t="inlineStr">
        <is>
          <t>TFMC</t>
        </is>
      </c>
      <c r="B1947" s="65" t="inlineStr">
        <is>
          <t>Motor bearing A monitoring</t>
        </is>
      </c>
      <c r="C1947" s="65" t="inlineStr">
        <is>
          <t>16#4159 = 16729</t>
        </is>
      </c>
      <c r="D1947" s="65" t="inlineStr">
        <is>
          <t>16#2089/1E</t>
        </is>
      </c>
      <c r="E1947" s="65" t="inlineStr">
        <is>
          <t>16#B4/01/82 = 180/01/130</t>
        </is>
      </c>
      <c r="F1947" s="67" t="inlineStr">
        <is>
          <t>IFM</t>
        </is>
      </c>
      <c r="G1947" s="65" t="inlineStr">
        <is>
          <t>Configuration and settings</t>
        </is>
      </c>
      <c r="H1947" s="65" t="inlineStr">
        <is>
          <t>R/WS</t>
        </is>
      </c>
      <c r="I1947" s="65" t="inlineStr">
        <is>
          <t>WORD (Enumeration)</t>
        </is>
      </c>
      <c r="J1947" s="65" t="inlineStr">
        <is>
          <t>-</t>
        </is>
      </c>
      <c r="K1947" s="65" t="inlineStr">
        <is>
          <t>[Always active] ALL</t>
        </is>
      </c>
      <c r="L1947" s="66" t="n"/>
      <c r="M1947" s="65" t="inlineStr">
        <is>
          <t>[MotorBearing A Monitor] (TFMC)</t>
        </is>
      </c>
      <c r="N1947" s="69" t="inlineStr">
        <is>
          <t>[Motor bearing A] (CTIC)</t>
        </is>
      </c>
    </row>
    <row customFormat="1" r="1948" s="60">
      <c r="A1948" s="64" t="inlineStr">
        <is>
          <t>TFMB</t>
        </is>
      </c>
      <c r="B1948" s="65" t="inlineStr">
        <is>
          <t>Motor winding B monitoring</t>
        </is>
      </c>
      <c r="C1948" s="65" t="inlineStr">
        <is>
          <t>16#4158 = 16728</t>
        </is>
      </c>
      <c r="D1948" s="65" t="inlineStr">
        <is>
          <t>16#2089/1D</t>
        </is>
      </c>
      <c r="E1948" s="65" t="inlineStr">
        <is>
          <t>16#B4/01/81 = 180/01/129</t>
        </is>
      </c>
      <c r="F1948" s="67" t="inlineStr">
        <is>
          <t>IFM</t>
        </is>
      </c>
      <c r="G1948" s="65" t="inlineStr">
        <is>
          <t>Configuration and settings</t>
        </is>
      </c>
      <c r="H1948" s="65" t="inlineStr">
        <is>
          <t>R/WS</t>
        </is>
      </c>
      <c r="I1948" s="65" t="inlineStr">
        <is>
          <t>WORD (Enumeration)</t>
        </is>
      </c>
      <c r="J1948" s="65" t="inlineStr">
        <is>
          <t>-</t>
        </is>
      </c>
      <c r="K1948" s="65" t="inlineStr">
        <is>
          <t>[Always active] ALL</t>
        </is>
      </c>
      <c r="L1948" s="66" t="n"/>
      <c r="M1948" s="65" t="inlineStr">
        <is>
          <t>[MotorWinding B Monitor] (TFMB)</t>
        </is>
      </c>
      <c r="N1948" s="69" t="inlineStr">
        <is>
          <t>[Motor winding B] (CTIB)</t>
        </is>
      </c>
    </row>
    <row customFormat="1" r="1949" s="60">
      <c r="A1949" s="64" t="inlineStr">
        <is>
          <t>IFMB</t>
        </is>
      </c>
      <c r="B1949" s="65" t="inlineStr">
        <is>
          <t>Monitoring circuit B error monitoring type</t>
        </is>
      </c>
      <c r="C1949" s="65" t="inlineStr">
        <is>
          <t>16#4151 = 16721</t>
        </is>
      </c>
      <c r="D1949" s="65" t="inlineStr">
        <is>
          <t>16#2089/16</t>
        </is>
      </c>
      <c r="E1949" s="65" t="inlineStr">
        <is>
          <t>16#B4/01/7A = 180/01/122</t>
        </is>
      </c>
      <c r="F1949" s="67" t="inlineStr">
        <is>
          <t>IFM</t>
        </is>
      </c>
      <c r="G1949" s="65" t="inlineStr">
        <is>
          <t>Configuration and settings</t>
        </is>
      </c>
      <c r="H1949" s="65" t="inlineStr">
        <is>
          <t>R/WS</t>
        </is>
      </c>
      <c r="I1949" s="65" t="inlineStr">
        <is>
          <t>WORD (Enumeration)</t>
        </is>
      </c>
      <c r="J1949" s="65" t="inlineStr">
        <is>
          <t>-</t>
        </is>
      </c>
      <c r="K1949" s="65" t="inlineStr">
        <is>
          <t>[Always active] ALL</t>
        </is>
      </c>
      <c r="L1949" s="66" t="n"/>
      <c r="M1949" s="65" t="inlineStr">
        <is>
          <t>[MonitorCircuit B Monitor] (IFMB)</t>
        </is>
      </c>
      <c r="N1949" s="69" t="inlineStr">
        <is>
          <t>[Monitoring circuit B] (CMCB)</t>
        </is>
      </c>
    </row>
    <row customFormat="1" r="1950" s="60">
      <c r="A1950" s="64" t="inlineStr">
        <is>
          <t>IFMC</t>
        </is>
      </c>
      <c r="B1950" s="65" t="inlineStr">
        <is>
          <t>Monitoring circuit C error monitoring type</t>
        </is>
      </c>
      <c r="C1950" s="65" t="inlineStr">
        <is>
          <t>16#4152 = 16722</t>
        </is>
      </c>
      <c r="D1950" s="65" t="inlineStr">
        <is>
          <t>16#2089/17</t>
        </is>
      </c>
      <c r="E1950" s="65" t="inlineStr">
        <is>
          <t>16#B4/01/7B = 180/01/123</t>
        </is>
      </c>
      <c r="F1950" s="67" t="inlineStr">
        <is>
          <t>IFM</t>
        </is>
      </c>
      <c r="G1950" s="65" t="inlineStr">
        <is>
          <t>Configuration and settings</t>
        </is>
      </c>
      <c r="H1950" s="65" t="inlineStr">
        <is>
          <t>R/WS</t>
        </is>
      </c>
      <c r="I1950" s="65" t="inlineStr">
        <is>
          <t>WORD (Enumeration)</t>
        </is>
      </c>
      <c r="J1950" s="65" t="inlineStr">
        <is>
          <t>-</t>
        </is>
      </c>
      <c r="K1950" s="65" t="inlineStr">
        <is>
          <t>[Always active] ALL</t>
        </is>
      </c>
      <c r="L1950" s="66" t="n"/>
      <c r="M1950" s="65" t="inlineStr">
        <is>
          <t>[MonitorCircuit C Monitor] (IFMC)</t>
        </is>
      </c>
      <c r="N1950" s="69" t="inlineStr">
        <is>
          <t>[Monitoring circuit C] (CMCC)</t>
        </is>
      </c>
    </row>
    <row customFormat="1" r="1951" s="60">
      <c r="A1951" s="64" t="inlineStr">
        <is>
          <t>SDMV</t>
        </is>
      </c>
      <c r="B1951" s="65" t="inlineStr">
        <is>
          <t>Synchro to drive magnitude Vlim coefficient</t>
        </is>
      </c>
      <c r="C1951" s="65" t="inlineStr">
        <is>
          <t>16#43FD = 17405</t>
        </is>
      </c>
      <c r="D1951" s="65" t="inlineStr">
        <is>
          <t>16#2090/6</t>
        </is>
      </c>
      <c r="E1951" s="65" t="inlineStr">
        <is>
          <t>16#B8/01/06 = 184/01/06</t>
        </is>
      </c>
      <c r="F1951" s="66" t="n"/>
      <c r="G1951" s="65" t="inlineStr">
        <is>
          <t>Synchronization to drive magnitude Vlim coefficient</t>
        </is>
      </c>
      <c r="H1951" s="65" t="inlineStr">
        <is>
          <t>R/WS</t>
        </is>
      </c>
      <c r="I1951" s="65" t="inlineStr">
        <is>
          <t>UINT (Unsigned16)</t>
        </is>
      </c>
      <c r="J1951" s="65" t="inlineStr">
        <is>
          <t xml:space="preserve">0.1 </t>
        </is>
      </c>
      <c r="K1951" s="65" t="inlineStr">
        <is>
          <t xml:space="preserve">1.0 </t>
        </is>
      </c>
      <c r="L1951" s="65" t="inlineStr">
        <is>
          <t xml:space="preserve">0.1  ... 5.0 </t>
        </is>
      </c>
      <c r="M1951" s="66" t="n"/>
      <c r="N1951" s="68" t="n"/>
    </row>
    <row customFormat="1" r="1952" s="60">
      <c r="A1952" s="64" t="inlineStr">
        <is>
          <t>SDMT</t>
        </is>
      </c>
      <c r="B1952" s="65" t="inlineStr">
        <is>
          <t>Synchro to drive magnitude threshold</t>
        </is>
      </c>
      <c r="C1952" s="65" t="inlineStr">
        <is>
          <t>16#4400 = 17408</t>
        </is>
      </c>
      <c r="D1952" s="65" t="inlineStr">
        <is>
          <t>16#2090/9</t>
        </is>
      </c>
      <c r="E1952" s="65" t="inlineStr">
        <is>
          <t>16#B8/01/09 = 184/01/09</t>
        </is>
      </c>
      <c r="F1952" s="66" t="n"/>
      <c r="G1952" s="65" t="inlineStr">
        <is>
          <t>Synchronization to drive magnitude threshold</t>
        </is>
      </c>
      <c r="H1952" s="65" t="inlineStr">
        <is>
          <t>R/WS</t>
        </is>
      </c>
      <c r="I1952" s="65" t="inlineStr">
        <is>
          <t>UINT (Unsigned16)</t>
        </is>
      </c>
      <c r="J1952" s="65" t="inlineStr">
        <is>
          <t>0.1 V</t>
        </is>
      </c>
      <c r="K1952" s="65" t="inlineStr">
        <is>
          <t>6.0 V</t>
        </is>
      </c>
      <c r="L1952" s="65" t="inlineStr">
        <is>
          <t>0.0 V ... 100.0 V</t>
        </is>
      </c>
      <c r="M1952" s="66" t="n"/>
      <c r="N1952" s="68" t="n"/>
    </row>
    <row customFormat="1" r="1953" s="60">
      <c r="A1953" s="64" t="inlineStr">
        <is>
          <t>IPAF</t>
        </is>
      </c>
      <c r="B1953" s="65" t="inlineStr">
        <is>
          <t>iPar response to detected error</t>
        </is>
      </c>
      <c r="C1953" s="65" t="inlineStr">
        <is>
          <t>16#FB15 = 64277</t>
        </is>
      </c>
      <c r="D1953" s="66" t="n"/>
      <c r="E1953" s="66" t="n"/>
      <c r="F1953" s="67" t="inlineStr">
        <is>
          <t>N_Y</t>
        </is>
      </c>
      <c r="G1953" s="65" t="inlineStr">
        <is>
          <t>Configuration and settings</t>
        </is>
      </c>
      <c r="H1953" s="65" t="inlineStr">
        <is>
          <t>R/W</t>
        </is>
      </c>
      <c r="I1953" s="65" t="inlineStr">
        <is>
          <t>WORD (Enumeration)</t>
        </is>
      </c>
      <c r="J1953" s="65" t="inlineStr">
        <is>
          <t>-</t>
        </is>
      </c>
      <c r="K1953" s="65" t="inlineStr">
        <is>
          <t>[Yes] YES</t>
        </is>
      </c>
      <c r="L1953" s="66" t="n"/>
      <c r="M1953" s="65" t="inlineStr">
        <is>
          <t>[iPar Error Response] (IPAF)</t>
        </is>
      </c>
      <c r="N1953" s="69" t="inlineStr">
        <is>
          <t>[Profinet] (PNC)</t>
        </is>
      </c>
    </row>
    <row customFormat="1" r="1954" s="60">
      <c r="A1954" s="64" t="inlineStr">
        <is>
          <t>SMAD</t>
        </is>
      </c>
      <c r="B1954" s="65" t="inlineStr">
        <is>
          <t>Synchro to mains angle damping coefficient</t>
        </is>
      </c>
      <c r="C1954" s="65" t="inlineStr">
        <is>
          <t>16#41F1 = 16881</t>
        </is>
      </c>
      <c r="D1954" s="65" t="inlineStr">
        <is>
          <t>16#208A/52</t>
        </is>
      </c>
      <c r="E1954" s="65" t="inlineStr">
        <is>
          <t>16#B5/01/52 = 181/01/82</t>
        </is>
      </c>
      <c r="F1954" s="66" t="n"/>
      <c r="G1954" s="65" t="inlineStr">
        <is>
          <t>Synchronization to mains angle damping factor</t>
        </is>
      </c>
      <c r="H1954" s="65" t="inlineStr">
        <is>
          <t>R/WS</t>
        </is>
      </c>
      <c r="I1954" s="65" t="inlineStr">
        <is>
          <t>UINT (Unsigned16)</t>
        </is>
      </c>
      <c r="J1954" s="65" t="inlineStr">
        <is>
          <t xml:space="preserve">0.01 </t>
        </is>
      </c>
      <c r="K1954" s="65" t="inlineStr">
        <is>
          <t xml:space="preserve">1.00 </t>
        </is>
      </c>
      <c r="L1954" s="65" t="inlineStr">
        <is>
          <t xml:space="preserve">0.00  ... 10.00 </t>
        </is>
      </c>
      <c r="M1954" s="66" t="n"/>
      <c r="N1954" s="68" t="n"/>
    </row>
    <row customFormat="1" r="1955" s="60">
      <c r="A1955" s="64" t="inlineStr">
        <is>
          <t>IPLT</t>
        </is>
      </c>
      <c r="B1955" s="65" t="inlineStr">
        <is>
          <t>Mains phase loss fault time</t>
        </is>
      </c>
      <c r="C1955" s="65" t="inlineStr">
        <is>
          <t>16#9B40 = 39744</t>
        </is>
      </c>
      <c r="D1955" s="66" t="n"/>
      <c r="E1955" s="66" t="n"/>
      <c r="F1955" s="66" t="n"/>
      <c r="G1955" s="65" t="inlineStr">
        <is>
          <t>Configuration and settings</t>
        </is>
      </c>
      <c r="H1955" s="65" t="inlineStr">
        <is>
          <t>R/WS</t>
        </is>
      </c>
      <c r="I1955" s="65" t="inlineStr">
        <is>
          <t>UINT (Unsigned16)</t>
        </is>
      </c>
      <c r="J1955" s="65" t="inlineStr">
        <is>
          <t>0.1 s</t>
        </is>
      </c>
      <c r="K1955" s="65" t="inlineStr">
        <is>
          <t>0.5 s</t>
        </is>
      </c>
      <c r="L1955" s="65" t="inlineStr">
        <is>
          <t>0.1 s ... 10.0 s</t>
        </is>
      </c>
      <c r="M1955" s="65" t="inlineStr">
        <is>
          <t>[None] (IPLT)</t>
        </is>
      </c>
      <c r="N1955" s="69" t="inlineStr">
        <is>
          <t>[None] (IPLT)</t>
        </is>
      </c>
    </row>
    <row customFormat="1" r="1956" s="60">
      <c r="A1956" s="64" t="inlineStr">
        <is>
          <t>SYTD</t>
        </is>
      </c>
      <c r="B1956" s="65" t="inlineStr">
        <is>
          <t>Synchro to drive selection</t>
        </is>
      </c>
      <c r="C1956" s="65" t="inlineStr">
        <is>
          <t>16#43F8 = 17400</t>
        </is>
      </c>
      <c r="D1956" s="65" t="inlineStr">
        <is>
          <t>16#2090/1</t>
        </is>
      </c>
      <c r="E1956" s="65" t="inlineStr">
        <is>
          <t>16#B8/01/01 = 184/01/01</t>
        </is>
      </c>
      <c r="F1956" s="67" t="inlineStr">
        <is>
          <t>PSLIN</t>
        </is>
      </c>
      <c r="G1956" s="65" t="inlineStr">
        <is>
          <t>Synchronization to drive selection</t>
        </is>
      </c>
      <c r="H1956" s="65" t="inlineStr">
        <is>
          <t>R/WS</t>
        </is>
      </c>
      <c r="I1956" s="65" t="inlineStr">
        <is>
          <t>WORD (Enumeration)</t>
        </is>
      </c>
      <c r="J1956" s="65" t="inlineStr">
        <is>
          <t>-</t>
        </is>
      </c>
      <c r="K1956" s="65" t="inlineStr">
        <is>
          <t>[Not assigned] NO</t>
        </is>
      </c>
      <c r="L1956" s="66" t="n"/>
      <c r="M1956" s="66" t="n"/>
      <c r="N1956" s="68" t="n"/>
    </row>
    <row customFormat="1" r="1957" s="60">
      <c r="A1957" s="64" t="inlineStr">
        <is>
          <t>QF31</t>
        </is>
      </c>
      <c r="B1957" s="65" t="inlineStr">
        <is>
          <t>QF3 Close pulse time</t>
        </is>
      </c>
      <c r="C1957" s="65" t="inlineStr">
        <is>
          <t>16#9EFA = 40698</t>
        </is>
      </c>
      <c r="D1957" s="66" t="n"/>
      <c r="E1957" s="66" t="n"/>
      <c r="F1957" s="66" t="n"/>
      <c r="G1957" s="65" t="inlineStr">
        <is>
          <t>External Controller Function Configuration</t>
        </is>
      </c>
      <c r="H1957" s="65" t="inlineStr">
        <is>
          <t>R/WS</t>
        </is>
      </c>
      <c r="I1957" s="65" t="inlineStr">
        <is>
          <t>UINT (Unsigned16)</t>
        </is>
      </c>
      <c r="J1957" s="65" t="inlineStr">
        <is>
          <t>0.1 s</t>
        </is>
      </c>
      <c r="K1957" s="65" t="inlineStr">
        <is>
          <t>0.5 s</t>
        </is>
      </c>
      <c r="L1957" s="65" t="inlineStr">
        <is>
          <t>0.0 s ... 60.0 s</t>
        </is>
      </c>
      <c r="M1957" s="66" t="n"/>
      <c r="N1957" s="68" t="n"/>
    </row>
    <row customFormat="1" r="1958" s="60">
      <c r="A1958" s="64" t="inlineStr">
        <is>
          <t>QF32</t>
        </is>
      </c>
      <c r="B1958" s="65" t="inlineStr">
        <is>
          <t>QF3 Open pulse time</t>
        </is>
      </c>
      <c r="C1958" s="65" t="inlineStr">
        <is>
          <t>16#9EFF = 40703</t>
        </is>
      </c>
      <c r="D1958" s="66" t="n"/>
      <c r="E1958" s="66" t="n"/>
      <c r="F1958" s="66" t="n"/>
      <c r="G1958" s="65" t="inlineStr">
        <is>
          <t>External Controller Function Configuration</t>
        </is>
      </c>
      <c r="H1958" s="65" t="inlineStr">
        <is>
          <t>R/WS</t>
        </is>
      </c>
      <c r="I1958" s="65" t="inlineStr">
        <is>
          <t>UINT (Unsigned16)</t>
        </is>
      </c>
      <c r="J1958" s="65" t="inlineStr">
        <is>
          <t>0.1 s</t>
        </is>
      </c>
      <c r="K1958" s="65" t="inlineStr">
        <is>
          <t>0.5 s</t>
        </is>
      </c>
      <c r="L1958" s="65" t="inlineStr">
        <is>
          <t>0.0 s ... 60.0 s</t>
        </is>
      </c>
      <c r="M1958" s="66" t="n"/>
      <c r="N1958" s="68" t="n"/>
    </row>
    <row customFormat="1" r="1959" s="60">
      <c r="A1959" s="64" t="inlineStr">
        <is>
          <t>QF33</t>
        </is>
      </c>
      <c r="B1959" s="65" t="inlineStr">
        <is>
          <t>QF3 Switch ON delay</t>
        </is>
      </c>
      <c r="C1959" s="65" t="inlineStr">
        <is>
          <t>16#9F04 = 40708</t>
        </is>
      </c>
      <c r="D1959" s="66" t="n"/>
      <c r="E1959" s="66" t="n"/>
      <c r="F1959" s="66" t="n"/>
      <c r="G1959" s="65" t="inlineStr">
        <is>
          <t>External Controller Function Configuration</t>
        </is>
      </c>
      <c r="H1959" s="65" t="inlineStr">
        <is>
          <t>R/WS</t>
        </is>
      </c>
      <c r="I1959" s="65" t="inlineStr">
        <is>
          <t>UINT (Unsigned16)</t>
        </is>
      </c>
      <c r="J1959" s="65" t="inlineStr">
        <is>
          <t>0.1 s</t>
        </is>
      </c>
      <c r="K1959" s="65" t="inlineStr">
        <is>
          <t>0.5 s</t>
        </is>
      </c>
      <c r="L1959" s="65" t="inlineStr">
        <is>
          <t>0.1 s ... 60.0 s</t>
        </is>
      </c>
      <c r="M1959" s="66" t="n"/>
      <c r="N1959" s="68" t="n"/>
    </row>
    <row customFormat="1" r="1960" s="60">
      <c r="A1960" s="64" t="inlineStr">
        <is>
          <t>QF34</t>
        </is>
      </c>
      <c r="B1960" s="65" t="inlineStr">
        <is>
          <t>QF3 Switch OFF delay</t>
        </is>
      </c>
      <c r="C1960" s="65" t="inlineStr">
        <is>
          <t>16#9F09 = 40713</t>
        </is>
      </c>
      <c r="D1960" s="66" t="n"/>
      <c r="E1960" s="66" t="n"/>
      <c r="F1960" s="66" t="n"/>
      <c r="G1960" s="65" t="inlineStr">
        <is>
          <t>External Controller Function Configuration</t>
        </is>
      </c>
      <c r="H1960" s="65" t="inlineStr">
        <is>
          <t>R/WS</t>
        </is>
      </c>
      <c r="I1960" s="65" t="inlineStr">
        <is>
          <t>UINT (Unsigned16)</t>
        </is>
      </c>
      <c r="J1960" s="65" t="inlineStr">
        <is>
          <t>0.1 s</t>
        </is>
      </c>
      <c r="K1960" s="65" t="inlineStr">
        <is>
          <t>0.5 s</t>
        </is>
      </c>
      <c r="L1960" s="65" t="inlineStr">
        <is>
          <t>0.1 s ... 60.0 s</t>
        </is>
      </c>
      <c r="M1960" s="66" t="n"/>
      <c r="N1960" s="68" t="n"/>
    </row>
    <row customFormat="1" r="1961" s="60">
      <c r="A1961" s="64" t="inlineStr">
        <is>
          <t>QF35</t>
        </is>
      </c>
      <c r="B1961" s="65" t="inlineStr">
        <is>
          <t>QF3 Closing Filter time</t>
        </is>
      </c>
      <c r="C1961" s="65" t="inlineStr">
        <is>
          <t>16#9F0E = 40718</t>
        </is>
      </c>
      <c r="D1961" s="66" t="n"/>
      <c r="E1961" s="66" t="n"/>
      <c r="F1961" s="66" t="n"/>
      <c r="G1961" s="65" t="inlineStr">
        <is>
          <t>External Controller Function Configuration</t>
        </is>
      </c>
      <c r="H1961" s="65" t="inlineStr">
        <is>
          <t>R/WS</t>
        </is>
      </c>
      <c r="I1961" s="65" t="inlineStr">
        <is>
          <t>UINT (Unsigned16)</t>
        </is>
      </c>
      <c r="J1961" s="65" t="inlineStr">
        <is>
          <t>0.1 s</t>
        </is>
      </c>
      <c r="K1961" s="65" t="inlineStr">
        <is>
          <t>0.5 s</t>
        </is>
      </c>
      <c r="L1961" s="65" t="inlineStr">
        <is>
          <t>0.0 s ... 60.0 s</t>
        </is>
      </c>
      <c r="M1961" s="66" t="n"/>
      <c r="N1961" s="68" t="n"/>
    </row>
    <row customFormat="1" r="1962" s="60">
      <c r="A1962" s="64" t="inlineStr">
        <is>
          <t>QF36</t>
        </is>
      </c>
      <c r="B1962" s="65" t="inlineStr">
        <is>
          <t>QF3 Opening Filter time</t>
        </is>
      </c>
      <c r="C1962" s="65" t="inlineStr">
        <is>
          <t>16#9F13 = 40723</t>
        </is>
      </c>
      <c r="D1962" s="66" t="n"/>
      <c r="E1962" s="66" t="n"/>
      <c r="F1962" s="66" t="n"/>
      <c r="G1962" s="65" t="inlineStr">
        <is>
          <t>External Controller Function Configuration</t>
        </is>
      </c>
      <c r="H1962" s="65" t="inlineStr">
        <is>
          <t>R/WS</t>
        </is>
      </c>
      <c r="I1962" s="65" t="inlineStr">
        <is>
          <t>UINT (Unsigned16)</t>
        </is>
      </c>
      <c r="J1962" s="65" t="inlineStr">
        <is>
          <t>0.1 s</t>
        </is>
      </c>
      <c r="K1962" s="65" t="inlineStr">
        <is>
          <t>0.5 s</t>
        </is>
      </c>
      <c r="L1962" s="65" t="inlineStr">
        <is>
          <t>0.0 s ... 60.0 s</t>
        </is>
      </c>
      <c r="M1962" s="66" t="n"/>
      <c r="N1962" s="68" t="n"/>
    </row>
    <row customFormat="1" r="1963" s="60">
      <c r="A1963" s="64" t="inlineStr">
        <is>
          <t>M2EC</t>
        </is>
      </c>
      <c r="B1963" s="65" t="inlineStr">
        <is>
          <t>Mdb NET CRC errors</t>
        </is>
      </c>
      <c r="C1963" s="65" t="inlineStr">
        <is>
          <t>16#178E = 6030</t>
        </is>
      </c>
      <c r="D1963" s="65" t="inlineStr">
        <is>
          <t>16#201E/1F</t>
        </is>
      </c>
      <c r="E1963" s="65" t="inlineStr">
        <is>
          <t>16#7F/01/1F = 127/01/31</t>
        </is>
      </c>
      <c r="F1963" s="66" t="n"/>
      <c r="G1963" s="65" t="inlineStr">
        <is>
          <t>Status parameters</t>
        </is>
      </c>
      <c r="H1963" s="65" t="inlineStr">
        <is>
          <t>R</t>
        </is>
      </c>
      <c r="I1963" s="65" t="inlineStr">
        <is>
          <t>UINT (Unsigned16)</t>
        </is>
      </c>
      <c r="J1963" s="65" t="inlineStr">
        <is>
          <t xml:space="preserve">1 </t>
        </is>
      </c>
      <c r="K1963" s="66" t="n"/>
      <c r="L1963" s="65" t="inlineStr">
        <is>
          <t xml:space="preserve">0  ... 65535 </t>
        </is>
      </c>
      <c r="M1963" s="65" t="inlineStr">
        <is>
          <t>[Mdb NET CRC errors] (M2EC)</t>
        </is>
      </c>
      <c r="N1963" s="69" t="inlineStr">
        <is>
          <t>[Modbus HMI Diag] (MDH)</t>
        </is>
      </c>
    </row>
    <row customFormat="1" r="1964" s="60">
      <c r="A1964" s="64" t="inlineStr">
        <is>
          <t>UMV</t>
        </is>
      </c>
      <c r="B1964" s="65" t="inlineStr">
        <is>
          <t>Mains unbalance ratio</t>
        </is>
      </c>
      <c r="C1964" s="65" t="inlineStr">
        <is>
          <t>16#2992 = 10642</t>
        </is>
      </c>
      <c r="D1964" s="65" t="inlineStr">
        <is>
          <t>16#204C/2B</t>
        </is>
      </c>
      <c r="E1964" s="65" t="inlineStr">
        <is>
          <t>16#96/01/2B = 150/01/43</t>
        </is>
      </c>
      <c r="F1964" s="66" t="n"/>
      <c r="G1964" s="65" t="inlineStr">
        <is>
          <t>Status parameters</t>
        </is>
      </c>
      <c r="H1964" s="65" t="inlineStr">
        <is>
          <t>R</t>
        </is>
      </c>
      <c r="I1964" s="65" t="inlineStr">
        <is>
          <t>INT (Signed16)</t>
        </is>
      </c>
      <c r="J1964" s="65" t="inlineStr">
        <is>
          <t>0.01 %</t>
        </is>
      </c>
      <c r="K1964" s="66" t="n"/>
      <c r="L1964" s="65" t="inlineStr">
        <is>
          <t>-327.67 % ... 327.67 %</t>
        </is>
      </c>
      <c r="M1964" s="65" t="inlineStr">
        <is>
          <t>[Mains Unbalance Ratio] (UMV)</t>
        </is>
      </c>
      <c r="N1964" s="69" t="inlineStr">
        <is>
          <t>[Drive parameters] (MPI)</t>
        </is>
      </c>
    </row>
    <row customFormat="1" r="1965" s="60">
      <c r="A1965" s="64" t="inlineStr">
        <is>
          <t>SCSI</t>
        </is>
      </c>
      <c r="B1965" s="65" t="inlineStr">
        <is>
          <t>Save configuration</t>
        </is>
      </c>
      <c r="C1965" s="65" t="inlineStr">
        <is>
          <t>16#FA50 = 64080</t>
        </is>
      </c>
      <c r="D1965" s="66" t="n"/>
      <c r="E1965" s="66" t="n"/>
      <c r="F1965" s="67" t="inlineStr">
        <is>
          <t>SCS</t>
        </is>
      </c>
      <c r="G1965" s="65" t="inlineStr">
        <is>
          <t>Configuration and settings</t>
        </is>
      </c>
      <c r="H1965" s="65" t="inlineStr">
        <is>
          <t>R/WS</t>
        </is>
      </c>
      <c r="I1965" s="65" t="inlineStr">
        <is>
          <t>WORD (Enumeration)</t>
        </is>
      </c>
      <c r="J1965" s="65" t="inlineStr">
        <is>
          <t>-</t>
        </is>
      </c>
      <c r="K1965" s="65" t="inlineStr">
        <is>
          <t>[No] NO</t>
        </is>
      </c>
      <c r="L1965" s="66" t="n"/>
      <c r="M1965" s="65" t="inlineStr">
        <is>
          <t>[Save Configuration] (SCSI)</t>
        </is>
      </c>
      <c r="N1965" s="69" t="inlineStr">
        <is>
          <t>[Factory settings] (FCS)</t>
        </is>
      </c>
    </row>
    <row customFormat="1" r="1966" s="60">
      <c r="A1966" s="64" t="inlineStr">
        <is>
          <t>STDM</t>
        </is>
      </c>
      <c r="B1966" s="65" t="inlineStr">
        <is>
          <t>Synchro to drive monitoring</t>
        </is>
      </c>
      <c r="C1966" s="65" t="inlineStr">
        <is>
          <t>16#4402 = 17410</t>
        </is>
      </c>
      <c r="D1966" s="65" t="inlineStr">
        <is>
          <t>16#2090/B</t>
        </is>
      </c>
      <c r="E1966" s="65" t="inlineStr">
        <is>
          <t>16#B8/01/0B = 184/01/11</t>
        </is>
      </c>
      <c r="F1966" s="67" t="inlineStr">
        <is>
          <t>STM</t>
        </is>
      </c>
      <c r="G1966" s="65" t="inlineStr">
        <is>
          <t>Synchronization to drive monitoring</t>
        </is>
      </c>
      <c r="H1966" s="65" t="inlineStr">
        <is>
          <t>R</t>
        </is>
      </c>
      <c r="I1966" s="65" t="inlineStr">
        <is>
          <t>WORD (Enumeration)</t>
        </is>
      </c>
      <c r="J1966" s="65" t="inlineStr">
        <is>
          <t>-</t>
        </is>
      </c>
      <c r="K1966" s="66" t="n"/>
      <c r="L1966" s="66" t="n"/>
      <c r="M1966" s="66" t="n"/>
      <c r="N1966" s="68" t="n"/>
    </row>
    <row customFormat="1" r="1967" s="60">
      <c r="A1967" s="64" t="inlineStr">
        <is>
          <t>SMTL</t>
        </is>
      </c>
      <c r="B1967" s="65" t="inlineStr">
        <is>
          <t>Synchro to mains load time</t>
        </is>
      </c>
      <c r="C1967" s="65" t="inlineStr">
        <is>
          <t>16#41FD = 16893</t>
        </is>
      </c>
      <c r="D1967" s="65" t="inlineStr">
        <is>
          <t>16#208A/5E</t>
        </is>
      </c>
      <c r="E1967" s="65" t="inlineStr">
        <is>
          <t>16#B5/01/5E = 181/01/94</t>
        </is>
      </c>
      <c r="F1967" s="66" t="n"/>
      <c r="G1967" s="65" t="inlineStr">
        <is>
          <t>Synchronization to mains load time</t>
        </is>
      </c>
      <c r="H1967" s="65" t="inlineStr">
        <is>
          <t>R/WS</t>
        </is>
      </c>
      <c r="I1967" s="65" t="inlineStr">
        <is>
          <t>UINT (Unsigned16)</t>
        </is>
      </c>
      <c r="J1967" s="65" t="inlineStr">
        <is>
          <t>0.1 s</t>
        </is>
      </c>
      <c r="K1967" s="65" t="inlineStr">
        <is>
          <t>2.0 s</t>
        </is>
      </c>
      <c r="L1967" s="65" t="inlineStr">
        <is>
          <t>0.0 s ... 100.0 s</t>
        </is>
      </c>
      <c r="M1967" s="66" t="n"/>
      <c r="N1967" s="68" t="n"/>
    </row>
    <row customFormat="1" r="1968" s="60">
      <c r="A1968" s="64" t="inlineStr">
        <is>
          <t>FWCL</t>
        </is>
      </c>
      <c r="B1968" s="65" t="inlineStr">
        <is>
          <t>Abort firmware update</t>
        </is>
      </c>
      <c r="C1968" s="65" t="inlineStr">
        <is>
          <t>16#FFD5 = 65493</t>
        </is>
      </c>
      <c r="D1968" s="66" t="n"/>
      <c r="E1968" s="66" t="n"/>
      <c r="F1968" s="67" t="inlineStr">
        <is>
          <t>N_Y</t>
        </is>
      </c>
      <c r="G1968" s="65" t="inlineStr">
        <is>
          <t>Configuration and settings</t>
        </is>
      </c>
      <c r="H1968" s="65" t="inlineStr">
        <is>
          <t>R/W</t>
        </is>
      </c>
      <c r="I1968" s="65" t="inlineStr">
        <is>
          <t>WORD (Enumeration)</t>
        </is>
      </c>
      <c r="J1968" s="65" t="inlineStr">
        <is>
          <t>-</t>
        </is>
      </c>
      <c r="K1968" s="65" t="inlineStr">
        <is>
          <t>[No] NO</t>
        </is>
      </c>
      <c r="L1968" s="66" t="n"/>
      <c r="M1968" s="65" t="inlineStr">
        <is>
          <t>[Abort Firmware Update] (FWCL)</t>
        </is>
      </c>
      <c r="N1968" s="69" t="inlineStr">
        <is>
          <t>[Firmware update] (FWUP)</t>
        </is>
      </c>
    </row>
    <row customFormat="1" r="1969" s="60">
      <c r="A1969" s="64" t="inlineStr">
        <is>
          <t>THW4</t>
        </is>
      </c>
      <c r="B1969" s="65" t="inlineStr">
        <is>
          <t>Thermal warning level for bearing 2</t>
        </is>
      </c>
      <c r="C1969" s="65" t="inlineStr">
        <is>
          <t>16#9ED8 = 40664</t>
        </is>
      </c>
      <c r="D1969" s="66" t="n"/>
      <c r="E1969" s="66" t="n"/>
      <c r="F1969" s="66" t="n"/>
      <c r="G1969" s="65" t="inlineStr">
        <is>
          <t>External controller thermal motor configuration</t>
        </is>
      </c>
      <c r="H1969" s="65" t="inlineStr">
        <is>
          <t>R/W</t>
        </is>
      </c>
      <c r="I1969" s="65" t="inlineStr">
        <is>
          <t>UINT (Unsigned16)</t>
        </is>
      </c>
      <c r="J1969" s="65" t="inlineStr">
        <is>
          <t>1 °C</t>
        </is>
      </c>
      <c r="K1969" s="65" t="inlineStr">
        <is>
          <t>105 °C</t>
        </is>
      </c>
      <c r="L1969" s="65" t="inlineStr">
        <is>
          <t>0 °C ... 2500 °C</t>
        </is>
      </c>
      <c r="M1969" s="66" t="n"/>
      <c r="N1969" s="68" t="n"/>
    </row>
    <row customFormat="1" r="1970" s="60">
      <c r="A1970" s="64" t="inlineStr">
        <is>
          <t>THW1</t>
        </is>
      </c>
      <c r="B1970" s="65" t="inlineStr">
        <is>
          <t>Thermal warning level for winding 1</t>
        </is>
      </c>
      <c r="C1970" s="65" t="inlineStr">
        <is>
          <t>16#9ED5 = 40661</t>
        </is>
      </c>
      <c r="D1970" s="66" t="n"/>
      <c r="E1970" s="66" t="n"/>
      <c r="F1970" s="66" t="n"/>
      <c r="G1970" s="65" t="inlineStr">
        <is>
          <t>External controller thermal motor configuration</t>
        </is>
      </c>
      <c r="H1970" s="65" t="inlineStr">
        <is>
          <t>R/W</t>
        </is>
      </c>
      <c r="I1970" s="65" t="inlineStr">
        <is>
          <t>UINT (Unsigned16)</t>
        </is>
      </c>
      <c r="J1970" s="65" t="inlineStr">
        <is>
          <t>1 °C</t>
        </is>
      </c>
      <c r="K1970" s="65" t="inlineStr">
        <is>
          <t>130 °C</t>
        </is>
      </c>
      <c r="L1970" s="65" t="inlineStr">
        <is>
          <t>0 °C ... 2500 °C</t>
        </is>
      </c>
      <c r="M1970" s="66" t="n"/>
      <c r="N1970" s="68" t="n"/>
    </row>
    <row customFormat="1" r="1971" s="60">
      <c r="A1971" s="64" t="inlineStr">
        <is>
          <t>THW3</t>
        </is>
      </c>
      <c r="B1971" s="65" t="inlineStr">
        <is>
          <t>Thermal warning level for bearing 1</t>
        </is>
      </c>
      <c r="C1971" s="65" t="inlineStr">
        <is>
          <t>16#9ED7 = 40663</t>
        </is>
      </c>
      <c r="D1971" s="66" t="n"/>
      <c r="E1971" s="66" t="n"/>
      <c r="F1971" s="66" t="n"/>
      <c r="G1971" s="65" t="inlineStr">
        <is>
          <t>External controller thermal motor configuration</t>
        </is>
      </c>
      <c r="H1971" s="65" t="inlineStr">
        <is>
          <t>R/W</t>
        </is>
      </c>
      <c r="I1971" s="65" t="inlineStr">
        <is>
          <t>UINT (Unsigned16)</t>
        </is>
      </c>
      <c r="J1971" s="65" t="inlineStr">
        <is>
          <t>1 °C</t>
        </is>
      </c>
      <c r="K1971" s="65" t="inlineStr">
        <is>
          <t>105 °C</t>
        </is>
      </c>
      <c r="L1971" s="65" t="inlineStr">
        <is>
          <t>0 °C ... 2500 °C</t>
        </is>
      </c>
      <c r="M1971" s="66" t="n"/>
      <c r="N1971" s="68" t="n"/>
    </row>
    <row customFormat="1" r="1972" s="60">
      <c r="A1972" s="64" t="inlineStr">
        <is>
          <t>THW2</t>
        </is>
      </c>
      <c r="B1972" s="65" t="inlineStr">
        <is>
          <t>Thermal warning level for winding 2</t>
        </is>
      </c>
      <c r="C1972" s="65" t="inlineStr">
        <is>
          <t>16#9ED6 = 40662</t>
        </is>
      </c>
      <c r="D1972" s="66" t="n"/>
      <c r="E1972" s="66" t="n"/>
      <c r="F1972" s="66" t="n"/>
      <c r="G1972" s="65" t="inlineStr">
        <is>
          <t>External controller thermal motor configuration</t>
        </is>
      </c>
      <c r="H1972" s="65" t="inlineStr">
        <is>
          <t>R/W</t>
        </is>
      </c>
      <c r="I1972" s="65" t="inlineStr">
        <is>
          <t>UINT (Unsigned16)</t>
        </is>
      </c>
      <c r="J1972" s="65" t="inlineStr">
        <is>
          <t>1 °C</t>
        </is>
      </c>
      <c r="K1972" s="65" t="inlineStr">
        <is>
          <t>130 °C</t>
        </is>
      </c>
      <c r="L1972" s="65" t="inlineStr">
        <is>
          <t>0 °C ... 2500 °C</t>
        </is>
      </c>
      <c r="M1972" s="66" t="n"/>
      <c r="N1972" s="68" t="n"/>
    </row>
    <row customFormat="1" r="1973" s="60">
      <c r="A1973" s="64" t="inlineStr">
        <is>
          <t>IPM</t>
        </is>
      </c>
      <c r="B1973" s="65" t="inlineStr">
        <is>
          <t>IP mode</t>
        </is>
      </c>
      <c r="C1973" s="65" t="inlineStr">
        <is>
          <t>16#FAFA = 64250</t>
        </is>
      </c>
      <c r="D1973" s="66" t="n"/>
      <c r="E1973" s="66" t="n"/>
      <c r="F1973" s="67" t="inlineStr">
        <is>
          <t>IPM</t>
        </is>
      </c>
      <c r="G1973" s="65" t="inlineStr">
        <is>
          <t>Configuration and settings</t>
        </is>
      </c>
      <c r="H1973" s="65" t="inlineStr">
        <is>
          <t>R/W</t>
        </is>
      </c>
      <c r="I1973" s="65" t="inlineStr">
        <is>
          <t>WORD (Enumeration)</t>
        </is>
      </c>
      <c r="J1973" s="65" t="inlineStr">
        <is>
          <t>-</t>
        </is>
      </c>
      <c r="K1973" s="65" t="inlineStr">
        <is>
          <t>Refer to programming manual</t>
        </is>
      </c>
      <c r="L1973" s="66" t="n"/>
      <c r="M1973" s="65" t="inlineStr">
        <is>
          <t>[IP mode] (IPM)</t>
        </is>
      </c>
      <c r="N1973" s="69" t="inlineStr">
        <is>
          <t>[Profinet] (PNC)</t>
        </is>
      </c>
    </row>
    <row customFormat="1" r="1974" s="60">
      <c r="A1974" s="64" t="inlineStr">
        <is>
          <t>RCRP</t>
        </is>
      </c>
      <c r="B1974" s="65" t="inlineStr">
        <is>
          <t>RCI round number</t>
        </is>
      </c>
      <c r="C1974" s="65" t="inlineStr">
        <is>
          <t>16#366C = 13932</t>
        </is>
      </c>
      <c r="D1974" s="65" t="inlineStr">
        <is>
          <t>16#206D/21</t>
        </is>
      </c>
      <c r="E1974" s="65" t="inlineStr">
        <is>
          <t>16#A6/01/85 = 166/01/133</t>
        </is>
      </c>
      <c r="F1974" s="66" t="n"/>
      <c r="G1974" s="65" t="inlineStr">
        <is>
          <t>Configuration and settings</t>
        </is>
      </c>
      <c r="H1974" s="65" t="inlineStr">
        <is>
          <t>R/WS</t>
        </is>
      </c>
      <c r="I1974" s="65" t="inlineStr">
        <is>
          <t>INT (Signed16)</t>
        </is>
      </c>
      <c r="J1974" s="65" t="inlineStr">
        <is>
          <t xml:space="preserve">1 </t>
        </is>
      </c>
      <c r="K1974" s="65" t="inlineStr">
        <is>
          <t>RCSP_AUTO</t>
        </is>
      </c>
      <c r="L1974" s="65" t="inlineStr">
        <is>
          <t xml:space="preserve">-1  ... 32767 </t>
        </is>
      </c>
      <c r="M1974" s="65" t="inlineStr">
        <is>
          <t>[RCI Round Nb] (RCRP)</t>
        </is>
      </c>
      <c r="N1974" s="69" t="inlineStr">
        <is>
          <t>[Motor tune] (MTU)</t>
        </is>
      </c>
    </row>
    <row customFormat="1" r="1975" s="60">
      <c r="A1975" s="64" t="inlineStr">
        <is>
          <t>D59D</t>
        </is>
      </c>
      <c r="B1975" s="65" t="inlineStr">
        <is>
          <t>DI59 delay</t>
        </is>
      </c>
      <c r="C1975" s="65" t="inlineStr">
        <is>
          <t>16#0FD1 = 4049</t>
        </is>
      </c>
      <c r="D1975" s="65" t="inlineStr">
        <is>
          <t>16#200A/32</t>
        </is>
      </c>
      <c r="E1975" s="65" t="inlineStr">
        <is>
          <t>16#75/01/32 = 117/01/50</t>
        </is>
      </c>
      <c r="F1975" s="66" t="n"/>
      <c r="G1975" s="65" t="inlineStr">
        <is>
          <t>Configuration and settings</t>
        </is>
      </c>
      <c r="H1975" s="65" t="inlineStr">
        <is>
          <t>R/W</t>
        </is>
      </c>
      <c r="I1975" s="65" t="inlineStr">
        <is>
          <t>UINT (Unsigned16)</t>
        </is>
      </c>
      <c r="J1975" s="65" t="inlineStr">
        <is>
          <t>1 ms</t>
        </is>
      </c>
      <c r="K1975" s="65" t="inlineStr">
        <is>
          <t>2 ms</t>
        </is>
      </c>
      <c r="L1975" s="65" t="inlineStr">
        <is>
          <t>0 ms ... 200 ms</t>
        </is>
      </c>
      <c r="M1975" s="65" t="inlineStr">
        <is>
          <t>[DI59 delay] (D59D)</t>
        </is>
      </c>
      <c r="N1975" s="69" t="inlineStr">
        <is>
          <t>[DI59 configuration] (DI59)</t>
        </is>
      </c>
    </row>
    <row customFormat="1" r="1976" s="60">
      <c r="A1976" s="64" t="inlineStr">
        <is>
          <t>RWPO</t>
        </is>
      </c>
      <c r="B1976" s="65" t="inlineStr">
        <is>
          <t>Reset Option Web Password</t>
        </is>
      </c>
      <c r="C1976" s="65" t="inlineStr">
        <is>
          <t>16#FBD9 = 64473</t>
        </is>
      </c>
      <c r="D1976" s="66" t="n"/>
      <c r="E1976" s="66" t="n"/>
      <c r="F1976" s="67" t="inlineStr">
        <is>
          <t>N_Y</t>
        </is>
      </c>
      <c r="G1976" s="65" t="inlineStr">
        <is>
          <t>Configuration and settings</t>
        </is>
      </c>
      <c r="H1976" s="65" t="inlineStr">
        <is>
          <t>R</t>
        </is>
      </c>
      <c r="I1976" s="65" t="inlineStr">
        <is>
          <t>WORD (Enumeration)</t>
        </is>
      </c>
      <c r="J1976" s="65" t="inlineStr">
        <is>
          <t>-</t>
        </is>
      </c>
      <c r="K1976" s="66" t="n"/>
      <c r="L1976" s="66" t="n"/>
      <c r="M1976" s="65" t="inlineStr">
        <is>
          <t>[Reset OptWeb Pwd] (RWPO)</t>
        </is>
      </c>
      <c r="N1976" s="69" t="inlineStr">
        <is>
          <t>[Webserver] (WBS)</t>
        </is>
      </c>
    </row>
    <row customFormat="1" r="1977" s="60">
      <c r="A1977" s="64" t="inlineStr">
        <is>
          <t>RWPE</t>
        </is>
      </c>
      <c r="B1977" s="65" t="inlineStr">
        <is>
          <t>Reset Embedded Web</t>
        </is>
      </c>
      <c r="C1977" s="65" t="inlineStr">
        <is>
          <t>16#FBA7 = 64423</t>
        </is>
      </c>
      <c r="D1977" s="66" t="n"/>
      <c r="E1977" s="66" t="n"/>
      <c r="F1977" s="67" t="inlineStr">
        <is>
          <t>N_Y</t>
        </is>
      </c>
      <c r="G1977" s="65" t="inlineStr">
        <is>
          <t>Configuration and settings</t>
        </is>
      </c>
      <c r="H1977" s="65" t="inlineStr">
        <is>
          <t>R</t>
        </is>
      </c>
      <c r="I1977" s="65" t="inlineStr">
        <is>
          <t>WORD (Enumeration)</t>
        </is>
      </c>
      <c r="J1977" s="65" t="inlineStr">
        <is>
          <t>-</t>
        </is>
      </c>
      <c r="K1977" s="66" t="n"/>
      <c r="L1977" s="66" t="n"/>
      <c r="M1977" s="65" t="inlineStr">
        <is>
          <t>[Reset EmbWeb] (RWPE)</t>
        </is>
      </c>
      <c r="N1977" s="69" t="inlineStr">
        <is>
          <t>[Webserver] (WBS)</t>
        </is>
      </c>
    </row>
    <row customFormat="1" r="1978" s="60">
      <c r="A1978" s="64" t="inlineStr">
        <is>
          <t>CFMB</t>
        </is>
      </c>
      <c r="B1978" s="65" t="inlineStr">
        <is>
          <t>Cabinet circuit B monitoring type</t>
        </is>
      </c>
      <c r="C1978" s="65" t="inlineStr">
        <is>
          <t>16#4155 = 16725</t>
        </is>
      </c>
      <c r="D1978" s="65" t="inlineStr">
        <is>
          <t>16#2089/1A</t>
        </is>
      </c>
      <c r="E1978" s="65" t="inlineStr">
        <is>
          <t>16#B4/01/7E = 180/01/126</t>
        </is>
      </c>
      <c r="F1978" s="67" t="inlineStr">
        <is>
          <t>IFM</t>
        </is>
      </c>
      <c r="G1978" s="65" t="inlineStr">
        <is>
          <t>Configuration and settings</t>
        </is>
      </c>
      <c r="H1978" s="65" t="inlineStr">
        <is>
          <t>R/WS</t>
        </is>
      </c>
      <c r="I1978" s="65" t="inlineStr">
        <is>
          <t>WORD (Enumeration)</t>
        </is>
      </c>
      <c r="J1978" s="65" t="inlineStr">
        <is>
          <t>-</t>
        </is>
      </c>
      <c r="K1978" s="65" t="inlineStr">
        <is>
          <t>[Always active] ALL</t>
        </is>
      </c>
      <c r="L1978" s="66" t="n"/>
      <c r="M1978" s="65" t="inlineStr">
        <is>
          <t>[CabinetCircuit B Monitor] (CFMB)</t>
        </is>
      </c>
      <c r="N1978" s="69" t="inlineStr">
        <is>
          <t>[Cabinet circuit B ] (CCMB)</t>
        </is>
      </c>
    </row>
    <row customFormat="1" r="1979" s="60">
      <c r="A1979" s="64" t="inlineStr">
        <is>
          <t>CFMC</t>
        </is>
      </c>
      <c r="B1979" s="65" t="inlineStr">
        <is>
          <t>Cabinet circuit C monitoring type</t>
        </is>
      </c>
      <c r="C1979" s="65" t="inlineStr">
        <is>
          <t>16#4156 = 16726</t>
        </is>
      </c>
      <c r="D1979" s="65" t="inlineStr">
        <is>
          <t>16#2089/1B</t>
        </is>
      </c>
      <c r="E1979" s="65" t="inlineStr">
        <is>
          <t>16#B4/01/7F = 180/01/127</t>
        </is>
      </c>
      <c r="F1979" s="67" t="inlineStr">
        <is>
          <t>IFM</t>
        </is>
      </c>
      <c r="G1979" s="65" t="inlineStr">
        <is>
          <t>Configuration and settings</t>
        </is>
      </c>
      <c r="H1979" s="65" t="inlineStr">
        <is>
          <t>R/WS</t>
        </is>
      </c>
      <c r="I1979" s="65" t="inlineStr">
        <is>
          <t>WORD (Enumeration)</t>
        </is>
      </c>
      <c r="J1979" s="65" t="inlineStr">
        <is>
          <t>-</t>
        </is>
      </c>
      <c r="K1979" s="65" t="inlineStr">
        <is>
          <t>[Always active] ALL</t>
        </is>
      </c>
      <c r="L1979" s="66" t="n"/>
      <c r="M1979" s="65" t="inlineStr">
        <is>
          <t>[CabinetCircuit C Monitor] (CFMC)</t>
        </is>
      </c>
      <c r="N1979" s="69" t="inlineStr">
        <is>
          <t>[Cabinet circuit C] (CCMC)</t>
        </is>
      </c>
    </row>
    <row customFormat="1" r="1980" s="60">
      <c r="A1980" s="64" t="inlineStr">
        <is>
          <t>ERXO</t>
        </is>
      </c>
      <c r="B1980" s="65" t="inlineStr">
        <is>
          <t>Ethernet option Rx frames</t>
        </is>
      </c>
      <c r="C1980" s="65" t="inlineStr">
        <is>
          <t>16#FBD2 = 64466</t>
        </is>
      </c>
      <c r="D1980" s="66" t="n"/>
      <c r="E1980" s="66" t="n"/>
      <c r="F1980" s="66" t="n"/>
      <c r="G1980" s="65" t="inlineStr">
        <is>
          <t>Configuration and settings</t>
        </is>
      </c>
      <c r="H1980" s="65" t="inlineStr">
        <is>
          <t>R/W</t>
        </is>
      </c>
      <c r="I1980" s="65" t="inlineStr">
        <is>
          <t>UINT (Unsigned32)</t>
        </is>
      </c>
      <c r="J1980" s="65" t="inlineStr">
        <is>
          <t xml:space="preserve">1 </t>
        </is>
      </c>
      <c r="K1980" s="66" t="n"/>
      <c r="L1980" s="65" t="inlineStr">
        <is>
          <t xml:space="preserve">0  ... 4294967295 </t>
        </is>
      </c>
      <c r="M1980" s="65" t="inlineStr">
        <is>
          <t>[ETH opt Rx frames] (ERXO)</t>
        </is>
      </c>
      <c r="N1980" s="69" t="inlineStr">
        <is>
          <t>[Ethernet Module Diag] (MTE)</t>
        </is>
      </c>
    </row>
    <row customFormat="1" r="1981" s="60">
      <c r="A1981" s="64" t="inlineStr">
        <is>
          <t>QF2S</t>
        </is>
      </c>
      <c r="B1981" s="65" t="inlineStr">
        <is>
          <t>QF2 Command State</t>
        </is>
      </c>
      <c r="C1981" s="65" t="inlineStr">
        <is>
          <t>16#9F17 = 40727</t>
        </is>
      </c>
      <c r="D1981" s="66" t="n"/>
      <c r="E1981" s="66" t="n"/>
      <c r="F1981" s="67" t="inlineStr">
        <is>
          <t>QF0S</t>
        </is>
      </c>
      <c r="G1981" s="65" t="inlineStr">
        <is>
          <t>External Controller Function Configuration</t>
        </is>
      </c>
      <c r="H1981" s="65" t="inlineStr">
        <is>
          <t>R/W</t>
        </is>
      </c>
      <c r="I1981" s="65" t="inlineStr">
        <is>
          <t>WORD (Enumeration)</t>
        </is>
      </c>
      <c r="J1981" s="65" t="inlineStr">
        <is>
          <t>-</t>
        </is>
      </c>
      <c r="K1981" s="66" t="n"/>
      <c r="L1981" s="66" t="n"/>
      <c r="M1981" s="65" t="inlineStr">
        <is>
          <t>[QF2 Command State] (QF2S)</t>
        </is>
      </c>
      <c r="N1981" s="69" t="inlineStr">
        <is>
          <t>[V0_SubmenuBypassCircuitbreaker] (CCB)</t>
        </is>
      </c>
    </row>
    <row customFormat="1" r="1982" s="60">
      <c r="A1982" s="64" t="inlineStr">
        <is>
          <t>TAFI</t>
        </is>
      </c>
      <c r="B1982" s="65" t="inlineStr">
        <is>
          <t>DC injection angle</t>
        </is>
      </c>
      <c r="C1982" s="65" t="inlineStr">
        <is>
          <t>16#2903 = 10499</t>
        </is>
      </c>
      <c r="D1982" s="65" t="inlineStr">
        <is>
          <t>16#204A/64</t>
        </is>
      </c>
      <c r="E1982" s="65" t="inlineStr">
        <is>
          <t>16#95/01/64 = 149/01/100</t>
        </is>
      </c>
      <c r="F1982" s="66" t="n"/>
      <c r="G1982" s="65" t="inlineStr">
        <is>
          <t>Configuration and settings</t>
        </is>
      </c>
      <c r="H1982" s="65" t="inlineStr">
        <is>
          <t>R/WS</t>
        </is>
      </c>
      <c r="I1982" s="65" t="inlineStr">
        <is>
          <t>UINT (Unsigned16)</t>
        </is>
      </c>
      <c r="J1982" s="65" t="inlineStr">
        <is>
          <t>1 °</t>
        </is>
      </c>
      <c r="K1982" s="65" t="inlineStr">
        <is>
          <t>0 °</t>
        </is>
      </c>
      <c r="L1982" s="65" t="inlineStr">
        <is>
          <t>0 ° ... 360 °</t>
        </is>
      </c>
      <c r="M1982" s="65" t="inlineStr">
        <is>
          <t>[DC injection angle] (TAFI)</t>
        </is>
      </c>
      <c r="N1982" s="69" t="inlineStr">
        <is>
          <t>[Mot. ctrl hidden menu] (MCW)</t>
        </is>
      </c>
    </row>
    <row customFormat="1" r="1983" s="60">
      <c r="A1983" s="64" t="inlineStr">
        <is>
          <t>QF44</t>
        </is>
      </c>
      <c r="B1983" s="65" t="inlineStr">
        <is>
          <t>QF91 Switch OFF delay</t>
        </is>
      </c>
      <c r="C1983" s="65" t="inlineStr">
        <is>
          <t>16#9F0A = 40714</t>
        </is>
      </c>
      <c r="D1983" s="66" t="n"/>
      <c r="E1983" s="66" t="n"/>
      <c r="F1983" s="66" t="n"/>
      <c r="G1983" s="65" t="inlineStr">
        <is>
          <t>External Controller Function Configuration</t>
        </is>
      </c>
      <c r="H1983" s="65" t="inlineStr">
        <is>
          <t>R/WS</t>
        </is>
      </c>
      <c r="I1983" s="65" t="inlineStr">
        <is>
          <t>UINT (Unsigned16)</t>
        </is>
      </c>
      <c r="J1983" s="65" t="inlineStr">
        <is>
          <t>0.1 s</t>
        </is>
      </c>
      <c r="K1983" s="65" t="inlineStr">
        <is>
          <t>0.5 s</t>
        </is>
      </c>
      <c r="L1983" s="65" t="inlineStr">
        <is>
          <t>0.1 s ... 60.0 s</t>
        </is>
      </c>
      <c r="M1983" s="66" t="n"/>
      <c r="N1983" s="68" t="n"/>
    </row>
    <row customFormat="1" r="1984" s="60">
      <c r="A1984" s="64" t="inlineStr">
        <is>
          <t>ICFG</t>
        </is>
      </c>
      <c r="B1984" s="65" t="inlineStr">
        <is>
          <t>iPAR local configuration</t>
        </is>
      </c>
      <c r="C1984" s="65" t="inlineStr">
        <is>
          <t>16#FB14 = 64276</t>
        </is>
      </c>
      <c r="D1984" s="66" t="n"/>
      <c r="E1984" s="66" t="n"/>
      <c r="F1984" s="67" t="inlineStr">
        <is>
          <t>N_Y</t>
        </is>
      </c>
      <c r="G1984" s="65" t="inlineStr">
        <is>
          <t>Configuration and settings</t>
        </is>
      </c>
      <c r="H1984" s="65" t="inlineStr">
        <is>
          <t>R/W</t>
        </is>
      </c>
      <c r="I1984" s="65" t="inlineStr">
        <is>
          <t>WORD (Enumeration)</t>
        </is>
      </c>
      <c r="J1984" s="65" t="inlineStr">
        <is>
          <t>-</t>
        </is>
      </c>
      <c r="K1984" s="65" t="inlineStr">
        <is>
          <t>[No] NO</t>
        </is>
      </c>
      <c r="L1984" s="66" t="n"/>
      <c r="M1984" s="65" t="inlineStr">
        <is>
          <t>[iPar Local Conf] (ICFG)</t>
        </is>
      </c>
      <c r="N1984" s="69" t="inlineStr">
        <is>
          <t>[Profinet] (PNC)</t>
        </is>
      </c>
    </row>
    <row customFormat="1" r="1985" s="60">
      <c r="A1985" s="64" t="inlineStr">
        <is>
          <t>QF46</t>
        </is>
      </c>
      <c r="B1985" s="65" t="inlineStr">
        <is>
          <t>QF91 Opening Filter time</t>
        </is>
      </c>
      <c r="C1985" s="65" t="inlineStr">
        <is>
          <t>16#9F14 = 40724</t>
        </is>
      </c>
      <c r="D1985" s="66" t="n"/>
      <c r="E1985" s="66" t="n"/>
      <c r="F1985" s="66" t="n"/>
      <c r="G1985" s="65" t="inlineStr">
        <is>
          <t>External Controller Function Configuration</t>
        </is>
      </c>
      <c r="H1985" s="65" t="inlineStr">
        <is>
          <t>R/WS</t>
        </is>
      </c>
      <c r="I1985" s="65" t="inlineStr">
        <is>
          <t>UINT (Unsigned16)</t>
        </is>
      </c>
      <c r="J1985" s="65" t="inlineStr">
        <is>
          <t>0.1 s</t>
        </is>
      </c>
      <c r="K1985" s="65" t="inlineStr">
        <is>
          <t>0.5 s</t>
        </is>
      </c>
      <c r="L1985" s="65" t="inlineStr">
        <is>
          <t>0.0 s ... 60.0 s</t>
        </is>
      </c>
      <c r="M1985" s="66" t="n"/>
      <c r="N1985" s="68" t="n"/>
    </row>
    <row customFormat="1" r="1986" s="60">
      <c r="A1986" s="64" t="inlineStr">
        <is>
          <t>QF23</t>
        </is>
      </c>
      <c r="B1986" s="65" t="inlineStr">
        <is>
          <t>QF2 Switch ON delay</t>
        </is>
      </c>
      <c r="C1986" s="65" t="inlineStr">
        <is>
          <t>16#9F03 = 40707</t>
        </is>
      </c>
      <c r="D1986" s="66" t="n"/>
      <c r="E1986" s="66" t="n"/>
      <c r="F1986" s="66" t="n"/>
      <c r="G1986" s="65" t="inlineStr">
        <is>
          <t>External Controller Function Configuration</t>
        </is>
      </c>
      <c r="H1986" s="65" t="inlineStr">
        <is>
          <t>R/WS</t>
        </is>
      </c>
      <c r="I1986" s="65" t="inlineStr">
        <is>
          <t>UINT (Unsigned16)</t>
        </is>
      </c>
      <c r="J1986" s="65" t="inlineStr">
        <is>
          <t>0.1 s</t>
        </is>
      </c>
      <c r="K1986" s="65" t="inlineStr">
        <is>
          <t>0.5 s</t>
        </is>
      </c>
      <c r="L1986" s="65" t="inlineStr">
        <is>
          <t>0.1 s ... 60.0 s</t>
        </is>
      </c>
      <c r="M1986" s="66" t="n"/>
      <c r="N1986" s="68" t="n"/>
    </row>
    <row customFormat="1" r="1987" s="60">
      <c r="A1987" s="64" t="inlineStr">
        <is>
          <t>QF22</t>
        </is>
      </c>
      <c r="B1987" s="65" t="inlineStr">
        <is>
          <t>QF2 Open pulse time</t>
        </is>
      </c>
      <c r="C1987" s="65" t="inlineStr">
        <is>
          <t>16#9EFE = 40702</t>
        </is>
      </c>
      <c r="D1987" s="66" t="n"/>
      <c r="E1987" s="66" t="n"/>
      <c r="F1987" s="66" t="n"/>
      <c r="G1987" s="65" t="inlineStr">
        <is>
          <t>External Controller Function Configuration</t>
        </is>
      </c>
      <c r="H1987" s="65" t="inlineStr">
        <is>
          <t>R/WS</t>
        </is>
      </c>
      <c r="I1987" s="65" t="inlineStr">
        <is>
          <t>UINT (Unsigned16)</t>
        </is>
      </c>
      <c r="J1987" s="65" t="inlineStr">
        <is>
          <t>0.1 s</t>
        </is>
      </c>
      <c r="K1987" s="65" t="inlineStr">
        <is>
          <t>0.5 s</t>
        </is>
      </c>
      <c r="L1987" s="65" t="inlineStr">
        <is>
          <t>0.0 s ... 60.0 s</t>
        </is>
      </c>
      <c r="M1987" s="66" t="n"/>
      <c r="N1987" s="68" t="n"/>
    </row>
    <row customFormat="1" r="1988" s="60">
      <c r="A1988" s="64" t="inlineStr">
        <is>
          <t>QF21</t>
        </is>
      </c>
      <c r="B1988" s="65" t="inlineStr">
        <is>
          <t>QF2 Close pulse time</t>
        </is>
      </c>
      <c r="C1988" s="65" t="inlineStr">
        <is>
          <t>16#9EF9 = 40697</t>
        </is>
      </c>
      <c r="D1988" s="66" t="n"/>
      <c r="E1988" s="66" t="n"/>
      <c r="F1988" s="66" t="n"/>
      <c r="G1988" s="65" t="inlineStr">
        <is>
          <t>External Controller Function Configuration</t>
        </is>
      </c>
      <c r="H1988" s="65" t="inlineStr">
        <is>
          <t>R/WS</t>
        </is>
      </c>
      <c r="I1988" s="65" t="inlineStr">
        <is>
          <t>UINT (Unsigned16)</t>
        </is>
      </c>
      <c r="J1988" s="65" t="inlineStr">
        <is>
          <t>0.1 s</t>
        </is>
      </c>
      <c r="K1988" s="65" t="inlineStr">
        <is>
          <t>0.5 s</t>
        </is>
      </c>
      <c r="L1988" s="65" t="inlineStr">
        <is>
          <t>0.0 s ... 60.0 s</t>
        </is>
      </c>
      <c r="M1988" s="66" t="n"/>
      <c r="N1988" s="68" t="n"/>
    </row>
    <row customFormat="1" r="1989" s="60">
      <c r="A1989" s="64" t="inlineStr">
        <is>
          <t>QF26</t>
        </is>
      </c>
      <c r="B1989" s="65" t="inlineStr">
        <is>
          <t>QF2 Opening Filter time</t>
        </is>
      </c>
      <c r="C1989" s="65" t="inlineStr">
        <is>
          <t>16#9F12 = 40722</t>
        </is>
      </c>
      <c r="D1989" s="66" t="n"/>
      <c r="E1989" s="66" t="n"/>
      <c r="F1989" s="66" t="n"/>
      <c r="G1989" s="65" t="inlineStr">
        <is>
          <t>External Controller Function Configuration</t>
        </is>
      </c>
      <c r="H1989" s="65" t="inlineStr">
        <is>
          <t>R/WS</t>
        </is>
      </c>
      <c r="I1989" s="65" t="inlineStr">
        <is>
          <t>UINT (Unsigned16)</t>
        </is>
      </c>
      <c r="J1989" s="65" t="inlineStr">
        <is>
          <t>0.1 s</t>
        </is>
      </c>
      <c r="K1989" s="65" t="inlineStr">
        <is>
          <t>0.5 s</t>
        </is>
      </c>
      <c r="L1989" s="65" t="inlineStr">
        <is>
          <t>0.0 s ... 60.0 s</t>
        </is>
      </c>
      <c r="M1989" s="66" t="n"/>
      <c r="N1989" s="68" t="n"/>
    </row>
    <row customFormat="1" r="1990" s="60">
      <c r="A1990" s="64" t="inlineStr">
        <is>
          <t>IDL</t>
        </is>
      </c>
      <c r="B1990" s="65" t="inlineStr">
        <is>
          <t xml:space="preserve">NLD Law Current Min Level </t>
        </is>
      </c>
      <c r="C1990" s="65" t="inlineStr">
        <is>
          <t>16#25B8 = 9656</t>
        </is>
      </c>
      <c r="D1990" s="65" t="inlineStr">
        <is>
          <t>16#2042/39</t>
        </is>
      </c>
      <c r="E1990" s="65" t="inlineStr">
        <is>
          <t>16#91/01/39 = 145/01/57</t>
        </is>
      </c>
      <c r="F1990" s="66" t="n"/>
      <c r="G1990" s="65" t="inlineStr">
        <is>
          <t>Configuration and settings</t>
        </is>
      </c>
      <c r="H1990" s="65" t="inlineStr">
        <is>
          <t>R/W</t>
        </is>
      </c>
      <c r="I1990" s="65" t="inlineStr">
        <is>
          <t>INT (Signed16)</t>
        </is>
      </c>
      <c r="J1990" s="65" t="inlineStr">
        <is>
          <t>0.1 %</t>
        </is>
      </c>
      <c r="K1990" s="65" t="inlineStr">
        <is>
          <t>50.0 %</t>
        </is>
      </c>
      <c r="L1990" s="65" t="inlineStr">
        <is>
          <t>10.0 % ... 100.0 %</t>
        </is>
      </c>
      <c r="M1990" s="66" t="n"/>
      <c r="N1990" s="68" t="n"/>
    </row>
    <row customFormat="1" r="1991" s="60">
      <c r="A1991" s="64" t="inlineStr">
        <is>
          <t>IFRC</t>
        </is>
      </c>
      <c r="B1991" s="65" t="inlineStr">
        <is>
          <t>Response to monitoring circuit C error</t>
        </is>
      </c>
      <c r="C1991" s="65" t="inlineStr">
        <is>
          <t>16#417A = 16762</t>
        </is>
      </c>
      <c r="D1991" s="65" t="inlineStr">
        <is>
          <t>16#2089/3F</t>
        </is>
      </c>
      <c r="E1991" s="65" t="inlineStr">
        <is>
          <t>16#B4/01/A3 = 180/01/163</t>
        </is>
      </c>
      <c r="F1991" s="67" t="inlineStr">
        <is>
          <t>ECFG</t>
        </is>
      </c>
      <c r="G1991" s="65" t="inlineStr">
        <is>
          <t>Configuration and settings</t>
        </is>
      </c>
      <c r="H1991" s="65" t="inlineStr">
        <is>
          <t>R/WS</t>
        </is>
      </c>
      <c r="I1991" s="65" t="inlineStr">
        <is>
          <t>WORD (Enumeration)</t>
        </is>
      </c>
      <c r="J1991" s="65" t="inlineStr">
        <is>
          <t>-</t>
        </is>
      </c>
      <c r="K1991" s="65" t="inlineStr">
        <is>
          <t>[Freewheel stop] YES</t>
        </is>
      </c>
      <c r="L1991" s="66" t="n"/>
      <c r="M1991" s="65" t="inlineStr">
        <is>
          <t>[MonitorCircuit C ErrorResp] (IFRC)</t>
        </is>
      </c>
      <c r="N1991" s="69" t="inlineStr">
        <is>
          <t>[Monitoring circuit C] (CMCC)</t>
        </is>
      </c>
    </row>
    <row customFormat="1" r="1992" s="60">
      <c r="A1992" s="64" t="inlineStr">
        <is>
          <t>IFRB</t>
        </is>
      </c>
      <c r="B1992" s="65" t="inlineStr">
        <is>
          <t>Response to monitoring circuit B error</t>
        </is>
      </c>
      <c r="C1992" s="65" t="inlineStr">
        <is>
          <t>16#4179 = 16761</t>
        </is>
      </c>
      <c r="D1992" s="65" t="inlineStr">
        <is>
          <t>16#2089/3E</t>
        </is>
      </c>
      <c r="E1992" s="65" t="inlineStr">
        <is>
          <t>16#B4/01/A2 = 180/01/162</t>
        </is>
      </c>
      <c r="F1992" s="67" t="inlineStr">
        <is>
          <t>ECFG</t>
        </is>
      </c>
      <c r="G1992" s="65" t="inlineStr">
        <is>
          <t>Configuration and settings</t>
        </is>
      </c>
      <c r="H1992" s="65" t="inlineStr">
        <is>
          <t>R/WS</t>
        </is>
      </c>
      <c r="I1992" s="65" t="inlineStr">
        <is>
          <t>WORD (Enumeration)</t>
        </is>
      </c>
      <c r="J1992" s="65" t="inlineStr">
        <is>
          <t>-</t>
        </is>
      </c>
      <c r="K1992" s="65" t="inlineStr">
        <is>
          <t>[Freewheel stop] YES</t>
        </is>
      </c>
      <c r="L1992" s="66" t="n"/>
      <c r="M1992" s="65" t="inlineStr">
        <is>
          <t>[MonitorCircuit B ErrorResp] (IFRB)</t>
        </is>
      </c>
      <c r="N1992" s="69" t="inlineStr">
        <is>
          <t>[Monitoring circuit B] (CMCB)</t>
        </is>
      </c>
    </row>
    <row customFormat="1" r="1993" s="60">
      <c r="A1993" s="64" t="inlineStr">
        <is>
          <t>IFRA</t>
        </is>
      </c>
      <c r="B1993" s="65" t="inlineStr">
        <is>
          <t>Response to monitoring circuit A error</t>
        </is>
      </c>
      <c r="C1993" s="65" t="inlineStr">
        <is>
          <t>16#4178 = 16760</t>
        </is>
      </c>
      <c r="D1993" s="65" t="inlineStr">
        <is>
          <t>16#2089/3D</t>
        </is>
      </c>
      <c r="E1993" s="65" t="inlineStr">
        <is>
          <t>16#B4/01/A1 = 180/01/161</t>
        </is>
      </c>
      <c r="F1993" s="67" t="inlineStr">
        <is>
          <t>ECFG</t>
        </is>
      </c>
      <c r="G1993" s="65" t="inlineStr">
        <is>
          <t>Configuration and settings</t>
        </is>
      </c>
      <c r="H1993" s="65" t="inlineStr">
        <is>
          <t>R/WS</t>
        </is>
      </c>
      <c r="I1993" s="65" t="inlineStr">
        <is>
          <t>WORD (Enumeration)</t>
        </is>
      </c>
      <c r="J1993" s="65" t="inlineStr">
        <is>
          <t>-</t>
        </is>
      </c>
      <c r="K1993" s="65" t="inlineStr">
        <is>
          <t>[Freewheel stop] YES</t>
        </is>
      </c>
      <c r="L1993" s="66" t="n"/>
      <c r="M1993" s="65" t="inlineStr">
        <is>
          <t>[MonitorCircuit A ErrorResp] (IFRA)</t>
        </is>
      </c>
      <c r="N1993" s="69" t="inlineStr">
        <is>
          <t>[Monitoring circuit A] (CMCA)</t>
        </is>
      </c>
    </row>
    <row customFormat="1" r="1994" s="60">
      <c r="A1994" s="64" t="inlineStr">
        <is>
          <t>D55D</t>
        </is>
      </c>
      <c r="B1994" s="65" t="inlineStr">
        <is>
          <t>DI55 delay</t>
        </is>
      </c>
      <c r="C1994" s="65" t="inlineStr">
        <is>
          <t>16#0FCD = 4045</t>
        </is>
      </c>
      <c r="D1994" s="65" t="inlineStr">
        <is>
          <t>16#200A/2E</t>
        </is>
      </c>
      <c r="E1994" s="65" t="inlineStr">
        <is>
          <t>16#75/01/2E = 117/01/46</t>
        </is>
      </c>
      <c r="F1994" s="66" t="n"/>
      <c r="G1994" s="65" t="inlineStr">
        <is>
          <t>Configuration and settings</t>
        </is>
      </c>
      <c r="H1994" s="65" t="inlineStr">
        <is>
          <t>R/W</t>
        </is>
      </c>
      <c r="I1994" s="65" t="inlineStr">
        <is>
          <t>UINT (Unsigned16)</t>
        </is>
      </c>
      <c r="J1994" s="65" t="inlineStr">
        <is>
          <t>1 ms</t>
        </is>
      </c>
      <c r="K1994" s="65" t="inlineStr">
        <is>
          <t>2 ms</t>
        </is>
      </c>
      <c r="L1994" s="65" t="inlineStr">
        <is>
          <t>0 ms ... 200 ms</t>
        </is>
      </c>
      <c r="M1994" s="65" t="inlineStr">
        <is>
          <t>[DI55 delay] (D55D)</t>
        </is>
      </c>
      <c r="N1994" s="69" t="inlineStr">
        <is>
          <t>[DI55 configuration] (DI55)</t>
        </is>
      </c>
    </row>
    <row customFormat="1" r="1995" s="60">
      <c r="A1995" s="64" t="inlineStr">
        <is>
          <t>QF53</t>
        </is>
      </c>
      <c r="B1995" s="65" t="inlineStr">
        <is>
          <t>QF5 Switch ON delay</t>
        </is>
      </c>
      <c r="C1995" s="65" t="inlineStr">
        <is>
          <t>16#9F65 = 40805</t>
        </is>
      </c>
      <c r="D1995" s="66" t="n"/>
      <c r="E1995" s="66" t="n"/>
      <c r="F1995" s="66" t="n"/>
      <c r="G1995" s="65" t="inlineStr">
        <is>
          <t>External Controller Function Configuration</t>
        </is>
      </c>
      <c r="H1995" s="65" t="inlineStr">
        <is>
          <t>R/WS</t>
        </is>
      </c>
      <c r="I1995" s="65" t="inlineStr">
        <is>
          <t>UINT (Unsigned16)</t>
        </is>
      </c>
      <c r="J1995" s="65" t="inlineStr">
        <is>
          <t>0.1 s</t>
        </is>
      </c>
      <c r="K1995" s="65" t="inlineStr">
        <is>
          <t>0.5 s</t>
        </is>
      </c>
      <c r="L1995" s="65" t="inlineStr">
        <is>
          <t>0.1 s ... 60.0 s</t>
        </is>
      </c>
      <c r="M1995" s="66" t="n"/>
      <c r="N1995" s="68" t="n"/>
    </row>
    <row customFormat="1" r="1996" s="60">
      <c r="A1996" s="64" t="inlineStr">
        <is>
          <t>MVCB</t>
        </is>
      </c>
      <c r="B1996" s="65" t="inlineStr">
        <is>
          <t>QF1 state</t>
        </is>
      </c>
      <c r="C1996" s="65" t="inlineStr">
        <is>
          <t>16#9F1E = 40734</t>
        </is>
      </c>
      <c r="D1996" s="66" t="n"/>
      <c r="E1996" s="66" t="n"/>
      <c r="F1996" s="67" t="inlineStr">
        <is>
          <t>MVCB</t>
        </is>
      </c>
      <c r="G1996" s="65" t="inlineStr">
        <is>
          <t>External Controller Function Configuration</t>
        </is>
      </c>
      <c r="H1996" s="65" t="inlineStr">
        <is>
          <t>R/W</t>
        </is>
      </c>
      <c r="I1996" s="65" t="inlineStr">
        <is>
          <t>WORD (Enumeration)</t>
        </is>
      </c>
      <c r="J1996" s="65" t="inlineStr">
        <is>
          <t>-</t>
        </is>
      </c>
      <c r="K1996" s="66" t="n"/>
      <c r="L1996" s="66" t="n"/>
      <c r="M1996" s="66" t="n"/>
      <c r="N1996" s="68" t="n"/>
    </row>
    <row customFormat="1" r="1997" s="60">
      <c r="A1997" s="64" t="inlineStr">
        <is>
          <t>ULR</t>
        </is>
      </c>
      <c r="B1997" s="65" t="inlineStr">
        <is>
          <t>Upload rights</t>
        </is>
      </c>
      <c r="C1997" s="65" t="inlineStr">
        <is>
          <t>16#1F69 = 8041</t>
        </is>
      </c>
      <c r="D1997" s="65" t="inlineStr">
        <is>
          <t>16#2032/2A</t>
        </is>
      </c>
      <c r="E1997" s="65" t="inlineStr">
        <is>
          <t>16#89/01/2A = 137/01/42</t>
        </is>
      </c>
      <c r="F1997" s="67" t="inlineStr">
        <is>
          <t>ULR</t>
        </is>
      </c>
      <c r="G1997" s="65" t="inlineStr">
        <is>
          <t>Configuration and settings</t>
        </is>
      </c>
      <c r="H1997" s="65" t="inlineStr">
        <is>
          <t>R/W</t>
        </is>
      </c>
      <c r="I1997" s="65" t="inlineStr">
        <is>
          <t>WORD (Enumeration)</t>
        </is>
      </c>
      <c r="J1997" s="65" t="inlineStr">
        <is>
          <t>-</t>
        </is>
      </c>
      <c r="K1997" s="65" t="inlineStr">
        <is>
          <t>[Upload access allowed] ULR0</t>
        </is>
      </c>
      <c r="L1997" s="66" t="n"/>
      <c r="M1997" s="65" t="inlineStr">
        <is>
          <t>[Upload rights] (ULR)</t>
        </is>
      </c>
      <c r="N1997" s="69" t="inlineStr">
        <is>
          <t>[Password] (COD)</t>
        </is>
      </c>
    </row>
    <row customFormat="1" r="1998" s="60">
      <c r="A1998" s="64" t="inlineStr">
        <is>
          <t>RTC</t>
        </is>
      </c>
      <c r="B1998" s="65" t="inlineStr">
        <is>
          <t>Alignment Rotational Torque Current</t>
        </is>
      </c>
      <c r="C1998" s="65" t="inlineStr">
        <is>
          <t>16#3669 = 13929</t>
        </is>
      </c>
      <c r="D1998" s="65" t="inlineStr">
        <is>
          <t>16#206D/1E</t>
        </is>
      </c>
      <c r="E1998" s="65" t="inlineStr">
        <is>
          <t>16#A6/01/82 = 166/01/130</t>
        </is>
      </c>
      <c r="F1998" s="66" t="n"/>
      <c r="G1998" s="65" t="inlineStr">
        <is>
          <t>Configuration and settings</t>
        </is>
      </c>
      <c r="H1998" s="65" t="inlineStr">
        <is>
          <t>R/WS</t>
        </is>
      </c>
      <c r="I1998" s="65" t="inlineStr">
        <is>
          <t>INT (Signed16)</t>
        </is>
      </c>
      <c r="J1998" s="65" t="inlineStr">
        <is>
          <t>1 %</t>
        </is>
      </c>
      <c r="K1998" s="65" t="inlineStr">
        <is>
          <t>0 %</t>
        </is>
      </c>
      <c r="L1998" s="65" t="inlineStr">
        <is>
          <t>0 % ... 300 %</t>
        </is>
      </c>
      <c r="M1998" s="65" t="inlineStr">
        <is>
          <t>[Rotational Torque Current] (RTC)</t>
        </is>
      </c>
      <c r="N1998" s="69" t="inlineStr">
        <is>
          <t>[Motor tune] (MTU)</t>
        </is>
      </c>
    </row>
  </sheetData>
  <hyperlinks>
    <hyperlink xmlns:r="http://schemas.openxmlformats.org/officeDocument/2006/relationships" ref="I2" r:id="rId1"/>
    <hyperlink xmlns:r="http://schemas.openxmlformats.org/officeDocument/2006/relationships" ref="I3" r:id="rId2"/>
    <hyperlink xmlns:r="http://schemas.openxmlformats.org/officeDocument/2006/relationships" ref="F4" r:id="rId3"/>
    <hyperlink xmlns:r="http://schemas.openxmlformats.org/officeDocument/2006/relationships" ref="I10" r:id="rId4"/>
    <hyperlink xmlns:r="http://schemas.openxmlformats.org/officeDocument/2006/relationships" ref="F11" r:id="rId5"/>
    <hyperlink xmlns:r="http://schemas.openxmlformats.org/officeDocument/2006/relationships" ref="I12" r:id="rId6"/>
    <hyperlink xmlns:r="http://schemas.openxmlformats.org/officeDocument/2006/relationships" ref="I13" r:id="rId7"/>
    <hyperlink xmlns:r="http://schemas.openxmlformats.org/officeDocument/2006/relationships" ref="I14" r:id="rId8"/>
    <hyperlink xmlns:r="http://schemas.openxmlformats.org/officeDocument/2006/relationships" ref="F15" r:id="rId9"/>
    <hyperlink xmlns:r="http://schemas.openxmlformats.org/officeDocument/2006/relationships" ref="F16" r:id="rId10"/>
    <hyperlink xmlns:r="http://schemas.openxmlformats.org/officeDocument/2006/relationships" ref="F17" r:id="rId11"/>
    <hyperlink xmlns:r="http://schemas.openxmlformats.org/officeDocument/2006/relationships" ref="F19" r:id="rId12"/>
    <hyperlink xmlns:r="http://schemas.openxmlformats.org/officeDocument/2006/relationships" ref="F20" r:id="rId13"/>
    <hyperlink xmlns:r="http://schemas.openxmlformats.org/officeDocument/2006/relationships" ref="I44" r:id="rId14"/>
    <hyperlink xmlns:r="http://schemas.openxmlformats.org/officeDocument/2006/relationships" ref="I45" r:id="rId15"/>
    <hyperlink xmlns:r="http://schemas.openxmlformats.org/officeDocument/2006/relationships" ref="F56" r:id="rId16"/>
    <hyperlink xmlns:r="http://schemas.openxmlformats.org/officeDocument/2006/relationships" ref="I57" r:id="rId17"/>
    <hyperlink xmlns:r="http://schemas.openxmlformats.org/officeDocument/2006/relationships" ref="I59" r:id="rId18"/>
    <hyperlink xmlns:r="http://schemas.openxmlformats.org/officeDocument/2006/relationships" ref="I63" r:id="rId19"/>
    <hyperlink xmlns:r="http://schemas.openxmlformats.org/officeDocument/2006/relationships" ref="F65" r:id="rId20"/>
    <hyperlink xmlns:r="http://schemas.openxmlformats.org/officeDocument/2006/relationships" ref="I70" r:id="rId21"/>
    <hyperlink xmlns:r="http://schemas.openxmlformats.org/officeDocument/2006/relationships" ref="I71" r:id="rId22"/>
    <hyperlink xmlns:r="http://schemas.openxmlformats.org/officeDocument/2006/relationships" ref="I72" r:id="rId23"/>
    <hyperlink xmlns:r="http://schemas.openxmlformats.org/officeDocument/2006/relationships" ref="F73" r:id="rId24"/>
    <hyperlink xmlns:r="http://schemas.openxmlformats.org/officeDocument/2006/relationships" ref="F74" r:id="rId25"/>
    <hyperlink xmlns:r="http://schemas.openxmlformats.org/officeDocument/2006/relationships" ref="I75" r:id="rId26"/>
    <hyperlink xmlns:r="http://schemas.openxmlformats.org/officeDocument/2006/relationships" ref="F84" r:id="rId27"/>
    <hyperlink xmlns:r="http://schemas.openxmlformats.org/officeDocument/2006/relationships" ref="I89" r:id="rId28"/>
    <hyperlink xmlns:r="http://schemas.openxmlformats.org/officeDocument/2006/relationships" ref="I90" r:id="rId29"/>
    <hyperlink xmlns:r="http://schemas.openxmlformats.org/officeDocument/2006/relationships" ref="I91" r:id="rId30"/>
    <hyperlink xmlns:r="http://schemas.openxmlformats.org/officeDocument/2006/relationships" ref="F92" r:id="rId31"/>
    <hyperlink xmlns:r="http://schemas.openxmlformats.org/officeDocument/2006/relationships" ref="F93" r:id="rId32"/>
    <hyperlink xmlns:r="http://schemas.openxmlformats.org/officeDocument/2006/relationships" ref="I94" r:id="rId33"/>
    <hyperlink xmlns:r="http://schemas.openxmlformats.org/officeDocument/2006/relationships" ref="F103" r:id="rId34"/>
    <hyperlink xmlns:r="http://schemas.openxmlformats.org/officeDocument/2006/relationships" ref="I108" r:id="rId35"/>
    <hyperlink xmlns:r="http://schemas.openxmlformats.org/officeDocument/2006/relationships" ref="I109" r:id="rId36"/>
    <hyperlink xmlns:r="http://schemas.openxmlformats.org/officeDocument/2006/relationships" ref="I110" r:id="rId37"/>
    <hyperlink xmlns:r="http://schemas.openxmlformats.org/officeDocument/2006/relationships" ref="F111" r:id="rId38"/>
    <hyperlink xmlns:r="http://schemas.openxmlformats.org/officeDocument/2006/relationships" ref="F112" r:id="rId39"/>
    <hyperlink xmlns:r="http://schemas.openxmlformats.org/officeDocument/2006/relationships" ref="I113" r:id="rId40"/>
    <hyperlink xmlns:r="http://schemas.openxmlformats.org/officeDocument/2006/relationships" ref="F122" r:id="rId41"/>
    <hyperlink xmlns:r="http://schemas.openxmlformats.org/officeDocument/2006/relationships" ref="I127" r:id="rId42"/>
    <hyperlink xmlns:r="http://schemas.openxmlformats.org/officeDocument/2006/relationships" ref="I128" r:id="rId43"/>
    <hyperlink xmlns:r="http://schemas.openxmlformats.org/officeDocument/2006/relationships" ref="I129" r:id="rId44"/>
    <hyperlink xmlns:r="http://schemas.openxmlformats.org/officeDocument/2006/relationships" ref="F130" r:id="rId45"/>
    <hyperlink xmlns:r="http://schemas.openxmlformats.org/officeDocument/2006/relationships" ref="F131" r:id="rId46"/>
    <hyperlink xmlns:r="http://schemas.openxmlformats.org/officeDocument/2006/relationships" ref="I132" r:id="rId47"/>
    <hyperlink xmlns:r="http://schemas.openxmlformats.org/officeDocument/2006/relationships" ref="F141" r:id="rId48"/>
    <hyperlink xmlns:r="http://schemas.openxmlformats.org/officeDocument/2006/relationships" ref="I146" r:id="rId49"/>
    <hyperlink xmlns:r="http://schemas.openxmlformats.org/officeDocument/2006/relationships" ref="I147" r:id="rId50"/>
    <hyperlink xmlns:r="http://schemas.openxmlformats.org/officeDocument/2006/relationships" ref="I148" r:id="rId51"/>
    <hyperlink xmlns:r="http://schemas.openxmlformats.org/officeDocument/2006/relationships" ref="F149" r:id="rId52"/>
    <hyperlink xmlns:r="http://schemas.openxmlformats.org/officeDocument/2006/relationships" ref="F150" r:id="rId53"/>
    <hyperlink xmlns:r="http://schemas.openxmlformats.org/officeDocument/2006/relationships" ref="I151" r:id="rId54"/>
    <hyperlink xmlns:r="http://schemas.openxmlformats.org/officeDocument/2006/relationships" ref="F160" r:id="rId55"/>
    <hyperlink xmlns:r="http://schemas.openxmlformats.org/officeDocument/2006/relationships" ref="I165" r:id="rId56"/>
    <hyperlink xmlns:r="http://schemas.openxmlformats.org/officeDocument/2006/relationships" ref="I166" r:id="rId57"/>
    <hyperlink xmlns:r="http://schemas.openxmlformats.org/officeDocument/2006/relationships" ref="I167" r:id="rId58"/>
    <hyperlink xmlns:r="http://schemas.openxmlformats.org/officeDocument/2006/relationships" ref="F168" r:id="rId59"/>
    <hyperlink xmlns:r="http://schemas.openxmlformats.org/officeDocument/2006/relationships" ref="F169" r:id="rId60"/>
    <hyperlink xmlns:r="http://schemas.openxmlformats.org/officeDocument/2006/relationships" ref="I170" r:id="rId61"/>
    <hyperlink xmlns:r="http://schemas.openxmlformats.org/officeDocument/2006/relationships" ref="F179" r:id="rId62"/>
    <hyperlink xmlns:r="http://schemas.openxmlformats.org/officeDocument/2006/relationships" ref="I184" r:id="rId63"/>
    <hyperlink xmlns:r="http://schemas.openxmlformats.org/officeDocument/2006/relationships" ref="I185" r:id="rId64"/>
    <hyperlink xmlns:r="http://schemas.openxmlformats.org/officeDocument/2006/relationships" ref="I186" r:id="rId65"/>
    <hyperlink xmlns:r="http://schemas.openxmlformats.org/officeDocument/2006/relationships" ref="F187" r:id="rId66"/>
    <hyperlink xmlns:r="http://schemas.openxmlformats.org/officeDocument/2006/relationships" ref="F188" r:id="rId67"/>
    <hyperlink xmlns:r="http://schemas.openxmlformats.org/officeDocument/2006/relationships" ref="I189" r:id="rId68"/>
    <hyperlink xmlns:r="http://schemas.openxmlformats.org/officeDocument/2006/relationships" ref="F198" r:id="rId69"/>
    <hyperlink xmlns:r="http://schemas.openxmlformats.org/officeDocument/2006/relationships" ref="I203" r:id="rId70"/>
    <hyperlink xmlns:r="http://schemas.openxmlformats.org/officeDocument/2006/relationships" ref="I204" r:id="rId71"/>
    <hyperlink xmlns:r="http://schemas.openxmlformats.org/officeDocument/2006/relationships" ref="I205" r:id="rId72"/>
    <hyperlink xmlns:r="http://schemas.openxmlformats.org/officeDocument/2006/relationships" ref="F206" r:id="rId73"/>
    <hyperlink xmlns:r="http://schemas.openxmlformats.org/officeDocument/2006/relationships" ref="F207" r:id="rId74"/>
    <hyperlink xmlns:r="http://schemas.openxmlformats.org/officeDocument/2006/relationships" ref="I208" r:id="rId75"/>
    <hyperlink xmlns:r="http://schemas.openxmlformats.org/officeDocument/2006/relationships" ref="F217" r:id="rId76"/>
    <hyperlink xmlns:r="http://schemas.openxmlformats.org/officeDocument/2006/relationships" ref="I222" r:id="rId77"/>
    <hyperlink xmlns:r="http://schemas.openxmlformats.org/officeDocument/2006/relationships" ref="I223" r:id="rId78"/>
    <hyperlink xmlns:r="http://schemas.openxmlformats.org/officeDocument/2006/relationships" ref="I224" r:id="rId79"/>
    <hyperlink xmlns:r="http://schemas.openxmlformats.org/officeDocument/2006/relationships" ref="F225" r:id="rId80"/>
    <hyperlink xmlns:r="http://schemas.openxmlformats.org/officeDocument/2006/relationships" ref="F226" r:id="rId81"/>
    <hyperlink xmlns:r="http://schemas.openxmlformats.org/officeDocument/2006/relationships" ref="I227" r:id="rId82"/>
    <hyperlink xmlns:r="http://schemas.openxmlformats.org/officeDocument/2006/relationships" ref="F236" r:id="rId83"/>
    <hyperlink xmlns:r="http://schemas.openxmlformats.org/officeDocument/2006/relationships" ref="F237" r:id="rId84"/>
    <hyperlink xmlns:r="http://schemas.openxmlformats.org/officeDocument/2006/relationships" ref="F271" r:id="rId85"/>
    <hyperlink xmlns:r="http://schemas.openxmlformats.org/officeDocument/2006/relationships" ref="F272" r:id="rId86"/>
    <hyperlink xmlns:r="http://schemas.openxmlformats.org/officeDocument/2006/relationships" ref="F273" r:id="rId87"/>
    <hyperlink xmlns:r="http://schemas.openxmlformats.org/officeDocument/2006/relationships" ref="F274" r:id="rId88"/>
    <hyperlink xmlns:r="http://schemas.openxmlformats.org/officeDocument/2006/relationships" ref="I275" r:id="rId89"/>
    <hyperlink xmlns:r="http://schemas.openxmlformats.org/officeDocument/2006/relationships" ref="F276" r:id="rId90"/>
    <hyperlink xmlns:r="http://schemas.openxmlformats.org/officeDocument/2006/relationships" ref="F277" r:id="rId91"/>
    <hyperlink xmlns:r="http://schemas.openxmlformats.org/officeDocument/2006/relationships" ref="F278" r:id="rId92"/>
    <hyperlink xmlns:r="http://schemas.openxmlformats.org/officeDocument/2006/relationships" ref="F348" r:id="rId93"/>
    <hyperlink xmlns:r="http://schemas.openxmlformats.org/officeDocument/2006/relationships" ref="F351" r:id="rId94"/>
    <hyperlink xmlns:r="http://schemas.openxmlformats.org/officeDocument/2006/relationships" ref="F356" r:id="rId95"/>
    <hyperlink xmlns:r="http://schemas.openxmlformats.org/officeDocument/2006/relationships" ref="F373" r:id="rId96"/>
    <hyperlink xmlns:r="http://schemas.openxmlformats.org/officeDocument/2006/relationships" ref="F381" r:id="rId97"/>
    <hyperlink xmlns:r="http://schemas.openxmlformats.org/officeDocument/2006/relationships" ref="F382" r:id="rId98"/>
    <hyperlink xmlns:r="http://schemas.openxmlformats.org/officeDocument/2006/relationships" ref="F383" r:id="rId99"/>
    <hyperlink xmlns:r="http://schemas.openxmlformats.org/officeDocument/2006/relationships" ref="F388" r:id="rId100"/>
    <hyperlink xmlns:r="http://schemas.openxmlformats.org/officeDocument/2006/relationships" ref="F396" r:id="rId101"/>
    <hyperlink xmlns:r="http://schemas.openxmlformats.org/officeDocument/2006/relationships" ref="F397" r:id="rId102"/>
    <hyperlink xmlns:r="http://schemas.openxmlformats.org/officeDocument/2006/relationships" ref="F398" r:id="rId103"/>
    <hyperlink xmlns:r="http://schemas.openxmlformats.org/officeDocument/2006/relationships" ref="F399" r:id="rId104"/>
    <hyperlink xmlns:r="http://schemas.openxmlformats.org/officeDocument/2006/relationships" ref="F429" r:id="rId105"/>
    <hyperlink xmlns:r="http://schemas.openxmlformats.org/officeDocument/2006/relationships" ref="F430" r:id="rId106"/>
    <hyperlink xmlns:r="http://schemas.openxmlformats.org/officeDocument/2006/relationships" ref="F437" r:id="rId107"/>
    <hyperlink xmlns:r="http://schemas.openxmlformats.org/officeDocument/2006/relationships" ref="F438" r:id="rId108"/>
    <hyperlink xmlns:r="http://schemas.openxmlformats.org/officeDocument/2006/relationships" ref="F439" r:id="rId109"/>
    <hyperlink xmlns:r="http://schemas.openxmlformats.org/officeDocument/2006/relationships" ref="F440" r:id="rId110"/>
    <hyperlink xmlns:r="http://schemas.openxmlformats.org/officeDocument/2006/relationships" ref="F441" r:id="rId111"/>
    <hyperlink xmlns:r="http://schemas.openxmlformats.org/officeDocument/2006/relationships" ref="F447" r:id="rId112"/>
    <hyperlink xmlns:r="http://schemas.openxmlformats.org/officeDocument/2006/relationships" ref="F453" r:id="rId113"/>
    <hyperlink xmlns:r="http://schemas.openxmlformats.org/officeDocument/2006/relationships" ref="F459" r:id="rId114"/>
    <hyperlink xmlns:r="http://schemas.openxmlformats.org/officeDocument/2006/relationships" ref="F460" r:id="rId115"/>
    <hyperlink xmlns:r="http://schemas.openxmlformats.org/officeDocument/2006/relationships" ref="F468" r:id="rId116"/>
    <hyperlink xmlns:r="http://schemas.openxmlformats.org/officeDocument/2006/relationships" ref="F469" r:id="rId117"/>
    <hyperlink xmlns:r="http://schemas.openxmlformats.org/officeDocument/2006/relationships" ref="F470" r:id="rId118"/>
    <hyperlink xmlns:r="http://schemas.openxmlformats.org/officeDocument/2006/relationships" ref="F471" r:id="rId119"/>
    <hyperlink xmlns:r="http://schemas.openxmlformats.org/officeDocument/2006/relationships" ref="F472" r:id="rId120"/>
    <hyperlink xmlns:r="http://schemas.openxmlformats.org/officeDocument/2006/relationships" ref="F473" r:id="rId121"/>
    <hyperlink xmlns:r="http://schemas.openxmlformats.org/officeDocument/2006/relationships" ref="F474" r:id="rId122"/>
    <hyperlink xmlns:r="http://schemas.openxmlformats.org/officeDocument/2006/relationships" ref="F475" r:id="rId123"/>
    <hyperlink xmlns:r="http://schemas.openxmlformats.org/officeDocument/2006/relationships" ref="F476" r:id="rId124"/>
    <hyperlink xmlns:r="http://schemas.openxmlformats.org/officeDocument/2006/relationships" ref="F477" r:id="rId125"/>
    <hyperlink xmlns:r="http://schemas.openxmlformats.org/officeDocument/2006/relationships" ref="F478" r:id="rId126"/>
    <hyperlink xmlns:r="http://schemas.openxmlformats.org/officeDocument/2006/relationships" ref="F479" r:id="rId127"/>
    <hyperlink xmlns:r="http://schemas.openxmlformats.org/officeDocument/2006/relationships" ref="F480" r:id="rId128"/>
    <hyperlink xmlns:r="http://schemas.openxmlformats.org/officeDocument/2006/relationships" ref="F481" r:id="rId129"/>
    <hyperlink xmlns:r="http://schemas.openxmlformats.org/officeDocument/2006/relationships" ref="F482" r:id="rId130"/>
    <hyperlink xmlns:r="http://schemas.openxmlformats.org/officeDocument/2006/relationships" ref="F483" r:id="rId131"/>
    <hyperlink xmlns:r="http://schemas.openxmlformats.org/officeDocument/2006/relationships" ref="F484" r:id="rId132"/>
    <hyperlink xmlns:r="http://schemas.openxmlformats.org/officeDocument/2006/relationships" ref="F485" r:id="rId133"/>
    <hyperlink xmlns:r="http://schemas.openxmlformats.org/officeDocument/2006/relationships" ref="F486" r:id="rId134"/>
    <hyperlink xmlns:r="http://schemas.openxmlformats.org/officeDocument/2006/relationships" ref="F487" r:id="rId135"/>
    <hyperlink xmlns:r="http://schemas.openxmlformats.org/officeDocument/2006/relationships" ref="F488" r:id="rId136"/>
    <hyperlink xmlns:r="http://schemas.openxmlformats.org/officeDocument/2006/relationships" ref="F496" r:id="rId137"/>
    <hyperlink xmlns:r="http://schemas.openxmlformats.org/officeDocument/2006/relationships" ref="F502" r:id="rId138"/>
    <hyperlink xmlns:r="http://schemas.openxmlformats.org/officeDocument/2006/relationships" ref="F503" r:id="rId139"/>
    <hyperlink xmlns:r="http://schemas.openxmlformats.org/officeDocument/2006/relationships" ref="F505" r:id="rId140"/>
    <hyperlink xmlns:r="http://schemas.openxmlformats.org/officeDocument/2006/relationships" ref="F506" r:id="rId141"/>
    <hyperlink xmlns:r="http://schemas.openxmlformats.org/officeDocument/2006/relationships" ref="F511" r:id="rId142"/>
    <hyperlink xmlns:r="http://schemas.openxmlformats.org/officeDocument/2006/relationships" ref="F514" r:id="rId143"/>
    <hyperlink xmlns:r="http://schemas.openxmlformats.org/officeDocument/2006/relationships" ref="F515" r:id="rId144"/>
    <hyperlink xmlns:r="http://schemas.openxmlformats.org/officeDocument/2006/relationships" ref="F516" r:id="rId145"/>
    <hyperlink xmlns:r="http://schemas.openxmlformats.org/officeDocument/2006/relationships" ref="F517" r:id="rId146"/>
    <hyperlink xmlns:r="http://schemas.openxmlformats.org/officeDocument/2006/relationships" ref="F533" r:id="rId147"/>
    <hyperlink xmlns:r="http://schemas.openxmlformats.org/officeDocument/2006/relationships" ref="F534" r:id="rId148"/>
    <hyperlink xmlns:r="http://schemas.openxmlformats.org/officeDocument/2006/relationships" ref="F535" r:id="rId149"/>
    <hyperlink xmlns:r="http://schemas.openxmlformats.org/officeDocument/2006/relationships" ref="F536" r:id="rId150"/>
    <hyperlink xmlns:r="http://schemas.openxmlformats.org/officeDocument/2006/relationships" ref="F537" r:id="rId151"/>
    <hyperlink xmlns:r="http://schemas.openxmlformats.org/officeDocument/2006/relationships" ref="F539" r:id="rId152"/>
    <hyperlink xmlns:r="http://schemas.openxmlformats.org/officeDocument/2006/relationships" ref="F540" r:id="rId153"/>
    <hyperlink xmlns:r="http://schemas.openxmlformats.org/officeDocument/2006/relationships" ref="F541" r:id="rId154"/>
    <hyperlink xmlns:r="http://schemas.openxmlformats.org/officeDocument/2006/relationships" ref="F543" r:id="rId155"/>
    <hyperlink xmlns:r="http://schemas.openxmlformats.org/officeDocument/2006/relationships" ref="F544" r:id="rId156"/>
    <hyperlink xmlns:r="http://schemas.openxmlformats.org/officeDocument/2006/relationships" ref="F545" r:id="rId157"/>
    <hyperlink xmlns:r="http://schemas.openxmlformats.org/officeDocument/2006/relationships" ref="F546" r:id="rId158"/>
    <hyperlink xmlns:r="http://schemas.openxmlformats.org/officeDocument/2006/relationships" ref="F547" r:id="rId159"/>
    <hyperlink xmlns:r="http://schemas.openxmlformats.org/officeDocument/2006/relationships" ref="F552" r:id="rId160"/>
    <hyperlink xmlns:r="http://schemas.openxmlformats.org/officeDocument/2006/relationships" ref="F553" r:id="rId161"/>
    <hyperlink xmlns:r="http://schemas.openxmlformats.org/officeDocument/2006/relationships" ref="F554" r:id="rId162"/>
    <hyperlink xmlns:r="http://schemas.openxmlformats.org/officeDocument/2006/relationships" ref="F555" r:id="rId163"/>
    <hyperlink xmlns:r="http://schemas.openxmlformats.org/officeDocument/2006/relationships" ref="F563" r:id="rId164"/>
    <hyperlink xmlns:r="http://schemas.openxmlformats.org/officeDocument/2006/relationships" ref="F570" r:id="rId165"/>
    <hyperlink xmlns:r="http://schemas.openxmlformats.org/officeDocument/2006/relationships" ref="F575" r:id="rId166"/>
    <hyperlink xmlns:r="http://schemas.openxmlformats.org/officeDocument/2006/relationships" ref="F581" r:id="rId167"/>
    <hyperlink xmlns:r="http://schemas.openxmlformats.org/officeDocument/2006/relationships" ref="F587" r:id="rId168"/>
    <hyperlink xmlns:r="http://schemas.openxmlformats.org/officeDocument/2006/relationships" ref="F588" r:id="rId169"/>
    <hyperlink xmlns:r="http://schemas.openxmlformats.org/officeDocument/2006/relationships" ref="F590" r:id="rId170"/>
    <hyperlink xmlns:r="http://schemas.openxmlformats.org/officeDocument/2006/relationships" ref="F591" r:id="rId171"/>
    <hyperlink xmlns:r="http://schemas.openxmlformats.org/officeDocument/2006/relationships" ref="F593" r:id="rId172"/>
    <hyperlink xmlns:r="http://schemas.openxmlformats.org/officeDocument/2006/relationships" ref="F594" r:id="rId173"/>
    <hyperlink xmlns:r="http://schemas.openxmlformats.org/officeDocument/2006/relationships" ref="F598" r:id="rId174"/>
    <hyperlink xmlns:r="http://schemas.openxmlformats.org/officeDocument/2006/relationships" ref="F599" r:id="rId175"/>
    <hyperlink xmlns:r="http://schemas.openxmlformats.org/officeDocument/2006/relationships" ref="F602" r:id="rId176"/>
    <hyperlink xmlns:r="http://schemas.openxmlformats.org/officeDocument/2006/relationships" ref="F603" r:id="rId177"/>
    <hyperlink xmlns:r="http://schemas.openxmlformats.org/officeDocument/2006/relationships" ref="F604" r:id="rId178"/>
    <hyperlink xmlns:r="http://schemas.openxmlformats.org/officeDocument/2006/relationships" ref="F605" r:id="rId179"/>
    <hyperlink xmlns:r="http://schemas.openxmlformats.org/officeDocument/2006/relationships" ref="F606" r:id="rId180"/>
    <hyperlink xmlns:r="http://schemas.openxmlformats.org/officeDocument/2006/relationships" ref="F611" r:id="rId181"/>
    <hyperlink xmlns:r="http://schemas.openxmlformats.org/officeDocument/2006/relationships" ref="F612" r:id="rId182"/>
    <hyperlink xmlns:r="http://schemas.openxmlformats.org/officeDocument/2006/relationships" ref="F615" r:id="rId183"/>
    <hyperlink xmlns:r="http://schemas.openxmlformats.org/officeDocument/2006/relationships" ref="F616" r:id="rId184"/>
    <hyperlink xmlns:r="http://schemas.openxmlformats.org/officeDocument/2006/relationships" ref="F617" r:id="rId185"/>
    <hyperlink xmlns:r="http://schemas.openxmlformats.org/officeDocument/2006/relationships" ref="F618" r:id="rId186"/>
    <hyperlink xmlns:r="http://schemas.openxmlformats.org/officeDocument/2006/relationships" ref="F619" r:id="rId187"/>
    <hyperlink xmlns:r="http://schemas.openxmlformats.org/officeDocument/2006/relationships" ref="F622" r:id="rId188"/>
    <hyperlink xmlns:r="http://schemas.openxmlformats.org/officeDocument/2006/relationships" ref="F623" r:id="rId189"/>
    <hyperlink xmlns:r="http://schemas.openxmlformats.org/officeDocument/2006/relationships" ref="F624" r:id="rId190"/>
    <hyperlink xmlns:r="http://schemas.openxmlformats.org/officeDocument/2006/relationships" ref="F625" r:id="rId191"/>
    <hyperlink xmlns:r="http://schemas.openxmlformats.org/officeDocument/2006/relationships" ref="F626" r:id="rId192"/>
    <hyperlink xmlns:r="http://schemas.openxmlformats.org/officeDocument/2006/relationships" ref="F627" r:id="rId193"/>
    <hyperlink xmlns:r="http://schemas.openxmlformats.org/officeDocument/2006/relationships" ref="F628" r:id="rId194"/>
    <hyperlink xmlns:r="http://schemas.openxmlformats.org/officeDocument/2006/relationships" ref="F629" r:id="rId195"/>
    <hyperlink xmlns:r="http://schemas.openxmlformats.org/officeDocument/2006/relationships" ref="F630" r:id="rId196"/>
    <hyperlink xmlns:r="http://schemas.openxmlformats.org/officeDocument/2006/relationships" ref="F631" r:id="rId197"/>
    <hyperlink xmlns:r="http://schemas.openxmlformats.org/officeDocument/2006/relationships" ref="F632" r:id="rId198"/>
    <hyperlink xmlns:r="http://schemas.openxmlformats.org/officeDocument/2006/relationships" ref="F633" r:id="rId199"/>
    <hyperlink xmlns:r="http://schemas.openxmlformats.org/officeDocument/2006/relationships" ref="F634" r:id="rId200"/>
    <hyperlink xmlns:r="http://schemas.openxmlformats.org/officeDocument/2006/relationships" ref="F635" r:id="rId201"/>
    <hyperlink xmlns:r="http://schemas.openxmlformats.org/officeDocument/2006/relationships" ref="F640" r:id="rId202"/>
    <hyperlink xmlns:r="http://schemas.openxmlformats.org/officeDocument/2006/relationships" ref="F641" r:id="rId203"/>
    <hyperlink xmlns:r="http://schemas.openxmlformats.org/officeDocument/2006/relationships" ref="F643" r:id="rId204"/>
    <hyperlink xmlns:r="http://schemas.openxmlformats.org/officeDocument/2006/relationships" ref="F644" r:id="rId205"/>
    <hyperlink xmlns:r="http://schemas.openxmlformats.org/officeDocument/2006/relationships" ref="F646" r:id="rId206"/>
    <hyperlink xmlns:r="http://schemas.openxmlformats.org/officeDocument/2006/relationships" ref="F647" r:id="rId207"/>
    <hyperlink xmlns:r="http://schemas.openxmlformats.org/officeDocument/2006/relationships" ref="F648" r:id="rId208"/>
    <hyperlink xmlns:r="http://schemas.openxmlformats.org/officeDocument/2006/relationships" ref="F649" r:id="rId209"/>
    <hyperlink xmlns:r="http://schemas.openxmlformats.org/officeDocument/2006/relationships" ref="F650" r:id="rId210"/>
    <hyperlink xmlns:r="http://schemas.openxmlformats.org/officeDocument/2006/relationships" ref="F652" r:id="rId211"/>
    <hyperlink xmlns:r="http://schemas.openxmlformats.org/officeDocument/2006/relationships" ref="F653" r:id="rId212"/>
    <hyperlink xmlns:r="http://schemas.openxmlformats.org/officeDocument/2006/relationships" ref="F655" r:id="rId213"/>
    <hyperlink xmlns:r="http://schemas.openxmlformats.org/officeDocument/2006/relationships" ref="F656" r:id="rId214"/>
    <hyperlink xmlns:r="http://schemas.openxmlformats.org/officeDocument/2006/relationships" ref="F657" r:id="rId215"/>
    <hyperlink xmlns:r="http://schemas.openxmlformats.org/officeDocument/2006/relationships" ref="F658" r:id="rId216"/>
    <hyperlink xmlns:r="http://schemas.openxmlformats.org/officeDocument/2006/relationships" ref="F659" r:id="rId217"/>
    <hyperlink xmlns:r="http://schemas.openxmlformats.org/officeDocument/2006/relationships" ref="F661" r:id="rId218"/>
    <hyperlink xmlns:r="http://schemas.openxmlformats.org/officeDocument/2006/relationships" ref="F662" r:id="rId219"/>
    <hyperlink xmlns:r="http://schemas.openxmlformats.org/officeDocument/2006/relationships" ref="F663" r:id="rId220"/>
    <hyperlink xmlns:r="http://schemas.openxmlformats.org/officeDocument/2006/relationships" ref="F664" r:id="rId221"/>
    <hyperlink xmlns:r="http://schemas.openxmlformats.org/officeDocument/2006/relationships" ref="F665" r:id="rId222"/>
    <hyperlink xmlns:r="http://schemas.openxmlformats.org/officeDocument/2006/relationships" ref="F668" r:id="rId223"/>
    <hyperlink xmlns:r="http://schemas.openxmlformats.org/officeDocument/2006/relationships" ref="F704" r:id="rId224"/>
    <hyperlink xmlns:r="http://schemas.openxmlformats.org/officeDocument/2006/relationships" ref="F705" r:id="rId225"/>
    <hyperlink xmlns:r="http://schemas.openxmlformats.org/officeDocument/2006/relationships" ref="F708" r:id="rId226"/>
    <hyperlink xmlns:r="http://schemas.openxmlformats.org/officeDocument/2006/relationships" ref="F710" r:id="rId227"/>
    <hyperlink xmlns:r="http://schemas.openxmlformats.org/officeDocument/2006/relationships" ref="F711" r:id="rId228"/>
    <hyperlink xmlns:r="http://schemas.openxmlformats.org/officeDocument/2006/relationships" ref="F714" r:id="rId229"/>
    <hyperlink xmlns:r="http://schemas.openxmlformats.org/officeDocument/2006/relationships" ref="F715" r:id="rId230"/>
    <hyperlink xmlns:r="http://schemas.openxmlformats.org/officeDocument/2006/relationships" ref="F717" r:id="rId231"/>
    <hyperlink xmlns:r="http://schemas.openxmlformats.org/officeDocument/2006/relationships" ref="F718" r:id="rId232"/>
    <hyperlink xmlns:r="http://schemas.openxmlformats.org/officeDocument/2006/relationships" ref="F719" r:id="rId233"/>
    <hyperlink xmlns:r="http://schemas.openxmlformats.org/officeDocument/2006/relationships" ref="F720" r:id="rId234"/>
    <hyperlink xmlns:r="http://schemas.openxmlformats.org/officeDocument/2006/relationships" ref="F721" r:id="rId235"/>
    <hyperlink xmlns:r="http://schemas.openxmlformats.org/officeDocument/2006/relationships" ref="F722" r:id="rId236"/>
    <hyperlink xmlns:r="http://schemas.openxmlformats.org/officeDocument/2006/relationships" ref="I723" r:id="rId237"/>
    <hyperlink xmlns:r="http://schemas.openxmlformats.org/officeDocument/2006/relationships" ref="F724" r:id="rId238"/>
    <hyperlink xmlns:r="http://schemas.openxmlformats.org/officeDocument/2006/relationships" ref="F726" r:id="rId239"/>
    <hyperlink xmlns:r="http://schemas.openxmlformats.org/officeDocument/2006/relationships" ref="F727" r:id="rId240"/>
    <hyperlink xmlns:r="http://schemas.openxmlformats.org/officeDocument/2006/relationships" ref="F732" r:id="rId241"/>
    <hyperlink xmlns:r="http://schemas.openxmlformats.org/officeDocument/2006/relationships" ref="F733" r:id="rId242"/>
    <hyperlink xmlns:r="http://schemas.openxmlformats.org/officeDocument/2006/relationships" ref="F741" r:id="rId243"/>
    <hyperlink xmlns:r="http://schemas.openxmlformats.org/officeDocument/2006/relationships" ref="F744" r:id="rId244"/>
    <hyperlink xmlns:r="http://schemas.openxmlformats.org/officeDocument/2006/relationships" ref="F757" r:id="rId245"/>
    <hyperlink xmlns:r="http://schemas.openxmlformats.org/officeDocument/2006/relationships" ref="F758" r:id="rId246"/>
    <hyperlink xmlns:r="http://schemas.openxmlformats.org/officeDocument/2006/relationships" ref="F759" r:id="rId247"/>
    <hyperlink xmlns:r="http://schemas.openxmlformats.org/officeDocument/2006/relationships" ref="F760" r:id="rId248"/>
    <hyperlink xmlns:r="http://schemas.openxmlformats.org/officeDocument/2006/relationships" ref="F762" r:id="rId249"/>
    <hyperlink xmlns:r="http://schemas.openxmlformats.org/officeDocument/2006/relationships" ref="F763" r:id="rId250"/>
    <hyperlink xmlns:r="http://schemas.openxmlformats.org/officeDocument/2006/relationships" ref="F764" r:id="rId251"/>
    <hyperlink xmlns:r="http://schemas.openxmlformats.org/officeDocument/2006/relationships" ref="F765" r:id="rId252"/>
    <hyperlink xmlns:r="http://schemas.openxmlformats.org/officeDocument/2006/relationships" ref="F766" r:id="rId253"/>
    <hyperlink xmlns:r="http://schemas.openxmlformats.org/officeDocument/2006/relationships" ref="F770" r:id="rId254"/>
    <hyperlink xmlns:r="http://schemas.openxmlformats.org/officeDocument/2006/relationships" ref="F775" r:id="rId255"/>
    <hyperlink xmlns:r="http://schemas.openxmlformats.org/officeDocument/2006/relationships" ref="F787" r:id="rId256"/>
    <hyperlink xmlns:r="http://schemas.openxmlformats.org/officeDocument/2006/relationships" ref="F794" r:id="rId257"/>
    <hyperlink xmlns:r="http://schemas.openxmlformats.org/officeDocument/2006/relationships" ref="F795" r:id="rId258"/>
    <hyperlink xmlns:r="http://schemas.openxmlformats.org/officeDocument/2006/relationships" ref="F797" r:id="rId259"/>
    <hyperlink xmlns:r="http://schemas.openxmlformats.org/officeDocument/2006/relationships" ref="F802" r:id="rId260"/>
    <hyperlink xmlns:r="http://schemas.openxmlformats.org/officeDocument/2006/relationships" ref="F805" r:id="rId261"/>
    <hyperlink xmlns:r="http://schemas.openxmlformats.org/officeDocument/2006/relationships" ref="F808" r:id="rId262"/>
    <hyperlink xmlns:r="http://schemas.openxmlformats.org/officeDocument/2006/relationships" ref="F815" r:id="rId263"/>
    <hyperlink xmlns:r="http://schemas.openxmlformats.org/officeDocument/2006/relationships" ref="F816" r:id="rId264"/>
    <hyperlink xmlns:r="http://schemas.openxmlformats.org/officeDocument/2006/relationships" ref="F817" r:id="rId265"/>
    <hyperlink xmlns:r="http://schemas.openxmlformats.org/officeDocument/2006/relationships" ref="F818" r:id="rId266"/>
    <hyperlink xmlns:r="http://schemas.openxmlformats.org/officeDocument/2006/relationships" ref="F819" r:id="rId267"/>
    <hyperlink xmlns:r="http://schemas.openxmlformats.org/officeDocument/2006/relationships" ref="F825" r:id="rId268"/>
    <hyperlink xmlns:r="http://schemas.openxmlformats.org/officeDocument/2006/relationships" ref="F826" r:id="rId269"/>
    <hyperlink xmlns:r="http://schemas.openxmlformats.org/officeDocument/2006/relationships" ref="F827" r:id="rId270"/>
    <hyperlink xmlns:r="http://schemas.openxmlformats.org/officeDocument/2006/relationships" ref="F828" r:id="rId271"/>
    <hyperlink xmlns:r="http://schemas.openxmlformats.org/officeDocument/2006/relationships" ref="F829" r:id="rId272"/>
    <hyperlink xmlns:r="http://schemas.openxmlformats.org/officeDocument/2006/relationships" ref="I835" r:id="rId273"/>
    <hyperlink xmlns:r="http://schemas.openxmlformats.org/officeDocument/2006/relationships" ref="I836" r:id="rId274"/>
    <hyperlink xmlns:r="http://schemas.openxmlformats.org/officeDocument/2006/relationships" ref="I837" r:id="rId275"/>
    <hyperlink xmlns:r="http://schemas.openxmlformats.org/officeDocument/2006/relationships" ref="I838" r:id="rId276"/>
    <hyperlink xmlns:r="http://schemas.openxmlformats.org/officeDocument/2006/relationships" ref="I839" r:id="rId277"/>
    <hyperlink xmlns:r="http://schemas.openxmlformats.org/officeDocument/2006/relationships" ref="I840" r:id="rId278"/>
    <hyperlink xmlns:r="http://schemas.openxmlformats.org/officeDocument/2006/relationships" ref="I841" r:id="rId279"/>
    <hyperlink xmlns:r="http://schemas.openxmlformats.org/officeDocument/2006/relationships" ref="I849" r:id="rId280"/>
    <hyperlink xmlns:r="http://schemas.openxmlformats.org/officeDocument/2006/relationships" ref="I850" r:id="rId281"/>
    <hyperlink xmlns:r="http://schemas.openxmlformats.org/officeDocument/2006/relationships" ref="I851" r:id="rId282"/>
    <hyperlink xmlns:r="http://schemas.openxmlformats.org/officeDocument/2006/relationships" ref="I852" r:id="rId283"/>
    <hyperlink xmlns:r="http://schemas.openxmlformats.org/officeDocument/2006/relationships" ref="I853" r:id="rId284"/>
    <hyperlink xmlns:r="http://schemas.openxmlformats.org/officeDocument/2006/relationships" ref="I854" r:id="rId285"/>
    <hyperlink xmlns:r="http://schemas.openxmlformats.org/officeDocument/2006/relationships" ref="I855" r:id="rId286"/>
    <hyperlink xmlns:r="http://schemas.openxmlformats.org/officeDocument/2006/relationships" ref="F861" r:id="rId287"/>
    <hyperlink xmlns:r="http://schemas.openxmlformats.org/officeDocument/2006/relationships" ref="F864" r:id="rId288"/>
    <hyperlink xmlns:r="http://schemas.openxmlformats.org/officeDocument/2006/relationships" ref="F883" r:id="rId289"/>
    <hyperlink xmlns:r="http://schemas.openxmlformats.org/officeDocument/2006/relationships" ref="F884" r:id="rId290"/>
    <hyperlink xmlns:r="http://schemas.openxmlformats.org/officeDocument/2006/relationships" ref="F885" r:id="rId291"/>
    <hyperlink xmlns:r="http://schemas.openxmlformats.org/officeDocument/2006/relationships" ref="F886" r:id="rId292"/>
    <hyperlink xmlns:r="http://schemas.openxmlformats.org/officeDocument/2006/relationships" ref="F887" r:id="rId293"/>
    <hyperlink xmlns:r="http://schemas.openxmlformats.org/officeDocument/2006/relationships" ref="F888" r:id="rId294"/>
    <hyperlink xmlns:r="http://schemas.openxmlformats.org/officeDocument/2006/relationships" ref="F889" r:id="rId295"/>
    <hyperlink xmlns:r="http://schemas.openxmlformats.org/officeDocument/2006/relationships" ref="F890" r:id="rId296"/>
    <hyperlink xmlns:r="http://schemas.openxmlformats.org/officeDocument/2006/relationships" ref="F891" r:id="rId297"/>
    <hyperlink xmlns:r="http://schemas.openxmlformats.org/officeDocument/2006/relationships" ref="F893" r:id="rId298"/>
    <hyperlink xmlns:r="http://schemas.openxmlformats.org/officeDocument/2006/relationships" ref="F895" r:id="rId299"/>
    <hyperlink xmlns:r="http://schemas.openxmlformats.org/officeDocument/2006/relationships" ref="I903" r:id="rId300"/>
    <hyperlink xmlns:r="http://schemas.openxmlformats.org/officeDocument/2006/relationships" ref="I904" r:id="rId301"/>
    <hyperlink xmlns:r="http://schemas.openxmlformats.org/officeDocument/2006/relationships" ref="I905" r:id="rId302"/>
    <hyperlink xmlns:r="http://schemas.openxmlformats.org/officeDocument/2006/relationships" ref="I906" r:id="rId303"/>
    <hyperlink xmlns:r="http://schemas.openxmlformats.org/officeDocument/2006/relationships" ref="I907" r:id="rId304"/>
    <hyperlink xmlns:r="http://schemas.openxmlformats.org/officeDocument/2006/relationships" ref="I908" r:id="rId305"/>
    <hyperlink xmlns:r="http://schemas.openxmlformats.org/officeDocument/2006/relationships" ref="I909" r:id="rId306"/>
    <hyperlink xmlns:r="http://schemas.openxmlformats.org/officeDocument/2006/relationships" ref="I914" r:id="rId307"/>
    <hyperlink xmlns:r="http://schemas.openxmlformats.org/officeDocument/2006/relationships" ref="F916" r:id="rId308"/>
    <hyperlink xmlns:r="http://schemas.openxmlformats.org/officeDocument/2006/relationships" ref="F919" r:id="rId309"/>
    <hyperlink xmlns:r="http://schemas.openxmlformats.org/officeDocument/2006/relationships" ref="F928" r:id="rId310"/>
    <hyperlink xmlns:r="http://schemas.openxmlformats.org/officeDocument/2006/relationships" ref="F931" r:id="rId311"/>
    <hyperlink xmlns:r="http://schemas.openxmlformats.org/officeDocument/2006/relationships" ref="F934" r:id="rId312"/>
    <hyperlink xmlns:r="http://schemas.openxmlformats.org/officeDocument/2006/relationships" ref="F935" r:id="rId313"/>
    <hyperlink xmlns:r="http://schemas.openxmlformats.org/officeDocument/2006/relationships" ref="F936" r:id="rId314"/>
    <hyperlink xmlns:r="http://schemas.openxmlformats.org/officeDocument/2006/relationships" ref="F937" r:id="rId315"/>
    <hyperlink xmlns:r="http://schemas.openxmlformats.org/officeDocument/2006/relationships" ref="F938" r:id="rId316"/>
    <hyperlink xmlns:r="http://schemas.openxmlformats.org/officeDocument/2006/relationships" ref="F939" r:id="rId317"/>
    <hyperlink xmlns:r="http://schemas.openxmlformats.org/officeDocument/2006/relationships" ref="F940" r:id="rId318"/>
    <hyperlink xmlns:r="http://schemas.openxmlformats.org/officeDocument/2006/relationships" ref="I951" r:id="rId319"/>
    <hyperlink xmlns:r="http://schemas.openxmlformats.org/officeDocument/2006/relationships" ref="F952" r:id="rId320"/>
    <hyperlink xmlns:r="http://schemas.openxmlformats.org/officeDocument/2006/relationships" ref="F953" r:id="rId321"/>
    <hyperlink xmlns:r="http://schemas.openxmlformats.org/officeDocument/2006/relationships" ref="F954" r:id="rId322"/>
    <hyperlink xmlns:r="http://schemas.openxmlformats.org/officeDocument/2006/relationships" ref="F955" r:id="rId323"/>
    <hyperlink xmlns:r="http://schemas.openxmlformats.org/officeDocument/2006/relationships" ref="F956" r:id="rId324"/>
    <hyperlink xmlns:r="http://schemas.openxmlformats.org/officeDocument/2006/relationships" ref="F957" r:id="rId325"/>
    <hyperlink xmlns:r="http://schemas.openxmlformats.org/officeDocument/2006/relationships" ref="I958" r:id="rId326"/>
    <hyperlink xmlns:r="http://schemas.openxmlformats.org/officeDocument/2006/relationships" ref="I959" r:id="rId327"/>
    <hyperlink xmlns:r="http://schemas.openxmlformats.org/officeDocument/2006/relationships" ref="I961" r:id="rId328"/>
    <hyperlink xmlns:r="http://schemas.openxmlformats.org/officeDocument/2006/relationships" ref="I962" r:id="rId329"/>
    <hyperlink xmlns:r="http://schemas.openxmlformats.org/officeDocument/2006/relationships" ref="I963" r:id="rId330"/>
    <hyperlink xmlns:r="http://schemas.openxmlformats.org/officeDocument/2006/relationships" ref="I964" r:id="rId331"/>
    <hyperlink xmlns:r="http://schemas.openxmlformats.org/officeDocument/2006/relationships" ref="I965" r:id="rId332"/>
    <hyperlink xmlns:r="http://schemas.openxmlformats.org/officeDocument/2006/relationships" ref="F974" r:id="rId333"/>
    <hyperlink xmlns:r="http://schemas.openxmlformats.org/officeDocument/2006/relationships" ref="F975" r:id="rId334"/>
    <hyperlink xmlns:r="http://schemas.openxmlformats.org/officeDocument/2006/relationships" ref="F984" r:id="rId335"/>
    <hyperlink xmlns:r="http://schemas.openxmlformats.org/officeDocument/2006/relationships" ref="F985" r:id="rId336"/>
    <hyperlink xmlns:r="http://schemas.openxmlformats.org/officeDocument/2006/relationships" ref="F986" r:id="rId337"/>
    <hyperlink xmlns:r="http://schemas.openxmlformats.org/officeDocument/2006/relationships" ref="F987" r:id="rId338"/>
    <hyperlink xmlns:r="http://schemas.openxmlformats.org/officeDocument/2006/relationships" ref="F988" r:id="rId339"/>
    <hyperlink xmlns:r="http://schemas.openxmlformats.org/officeDocument/2006/relationships" ref="F993" r:id="rId340"/>
    <hyperlink xmlns:r="http://schemas.openxmlformats.org/officeDocument/2006/relationships" ref="F994" r:id="rId341"/>
    <hyperlink xmlns:r="http://schemas.openxmlformats.org/officeDocument/2006/relationships" ref="F995" r:id="rId342"/>
    <hyperlink xmlns:r="http://schemas.openxmlformats.org/officeDocument/2006/relationships" ref="F996" r:id="rId343"/>
    <hyperlink xmlns:r="http://schemas.openxmlformats.org/officeDocument/2006/relationships" ref="F1070" r:id="rId344"/>
    <hyperlink xmlns:r="http://schemas.openxmlformats.org/officeDocument/2006/relationships" ref="F1082" r:id="rId345"/>
    <hyperlink xmlns:r="http://schemas.openxmlformats.org/officeDocument/2006/relationships" ref="F1088" r:id="rId346"/>
    <hyperlink xmlns:r="http://schemas.openxmlformats.org/officeDocument/2006/relationships" ref="F1089" r:id="rId347"/>
    <hyperlink xmlns:r="http://schemas.openxmlformats.org/officeDocument/2006/relationships" ref="F1097" r:id="rId348"/>
    <hyperlink xmlns:r="http://schemas.openxmlformats.org/officeDocument/2006/relationships" ref="I1101" r:id="rId349"/>
    <hyperlink xmlns:r="http://schemas.openxmlformats.org/officeDocument/2006/relationships" ref="I1102" r:id="rId350"/>
    <hyperlink xmlns:r="http://schemas.openxmlformats.org/officeDocument/2006/relationships" ref="I1103" r:id="rId351"/>
    <hyperlink xmlns:r="http://schemas.openxmlformats.org/officeDocument/2006/relationships" ref="I1104" r:id="rId352"/>
    <hyperlink xmlns:r="http://schemas.openxmlformats.org/officeDocument/2006/relationships" ref="F1110" r:id="rId353"/>
    <hyperlink xmlns:r="http://schemas.openxmlformats.org/officeDocument/2006/relationships" ref="F1112" r:id="rId354"/>
    <hyperlink xmlns:r="http://schemas.openxmlformats.org/officeDocument/2006/relationships" ref="F1114" r:id="rId355"/>
    <hyperlink xmlns:r="http://schemas.openxmlformats.org/officeDocument/2006/relationships" ref="F1119" r:id="rId356"/>
    <hyperlink xmlns:r="http://schemas.openxmlformats.org/officeDocument/2006/relationships" ref="F1122" r:id="rId357"/>
    <hyperlink xmlns:r="http://schemas.openxmlformats.org/officeDocument/2006/relationships" ref="F1123" r:id="rId358"/>
    <hyperlink xmlns:r="http://schemas.openxmlformats.org/officeDocument/2006/relationships" ref="F1126" r:id="rId359"/>
    <hyperlink xmlns:r="http://schemas.openxmlformats.org/officeDocument/2006/relationships" ref="F1127" r:id="rId360"/>
    <hyperlink xmlns:r="http://schemas.openxmlformats.org/officeDocument/2006/relationships" ref="F1130" r:id="rId361"/>
    <hyperlink xmlns:r="http://schemas.openxmlformats.org/officeDocument/2006/relationships" ref="F1131" r:id="rId362"/>
    <hyperlink xmlns:r="http://schemas.openxmlformats.org/officeDocument/2006/relationships" ref="F1134" r:id="rId363"/>
    <hyperlink xmlns:r="http://schemas.openxmlformats.org/officeDocument/2006/relationships" ref="F1162" r:id="rId364"/>
    <hyperlink xmlns:r="http://schemas.openxmlformats.org/officeDocument/2006/relationships" ref="F1164" r:id="rId365"/>
    <hyperlink xmlns:r="http://schemas.openxmlformats.org/officeDocument/2006/relationships" ref="I1167" r:id="rId366"/>
    <hyperlink xmlns:r="http://schemas.openxmlformats.org/officeDocument/2006/relationships" ref="I1168" r:id="rId367"/>
    <hyperlink xmlns:r="http://schemas.openxmlformats.org/officeDocument/2006/relationships" ref="I1169" r:id="rId368"/>
    <hyperlink xmlns:r="http://schemas.openxmlformats.org/officeDocument/2006/relationships" ref="I1170" r:id="rId369"/>
    <hyperlink xmlns:r="http://schemas.openxmlformats.org/officeDocument/2006/relationships" ref="I1171" r:id="rId370"/>
    <hyperlink xmlns:r="http://schemas.openxmlformats.org/officeDocument/2006/relationships" ref="I1172" r:id="rId371"/>
    <hyperlink xmlns:r="http://schemas.openxmlformats.org/officeDocument/2006/relationships" ref="I1173" r:id="rId372"/>
    <hyperlink xmlns:r="http://schemas.openxmlformats.org/officeDocument/2006/relationships" ref="I1174" r:id="rId373"/>
    <hyperlink xmlns:r="http://schemas.openxmlformats.org/officeDocument/2006/relationships" ref="I1175" r:id="rId374"/>
    <hyperlink xmlns:r="http://schemas.openxmlformats.org/officeDocument/2006/relationships" ref="I1176" r:id="rId375"/>
    <hyperlink xmlns:r="http://schemas.openxmlformats.org/officeDocument/2006/relationships" ref="I1177" r:id="rId376"/>
    <hyperlink xmlns:r="http://schemas.openxmlformats.org/officeDocument/2006/relationships" ref="I1178" r:id="rId377"/>
    <hyperlink xmlns:r="http://schemas.openxmlformats.org/officeDocument/2006/relationships" ref="I1179" r:id="rId378"/>
    <hyperlink xmlns:r="http://schemas.openxmlformats.org/officeDocument/2006/relationships" ref="I1180" r:id="rId379"/>
    <hyperlink xmlns:r="http://schemas.openxmlformats.org/officeDocument/2006/relationships" ref="I1181" r:id="rId380"/>
    <hyperlink xmlns:r="http://schemas.openxmlformats.org/officeDocument/2006/relationships" ref="I1182" r:id="rId381"/>
    <hyperlink xmlns:r="http://schemas.openxmlformats.org/officeDocument/2006/relationships" ref="I1183" r:id="rId382"/>
    <hyperlink xmlns:r="http://schemas.openxmlformats.org/officeDocument/2006/relationships" ref="I1184" r:id="rId383"/>
    <hyperlink xmlns:r="http://schemas.openxmlformats.org/officeDocument/2006/relationships" ref="I1185" r:id="rId384"/>
    <hyperlink xmlns:r="http://schemas.openxmlformats.org/officeDocument/2006/relationships" ref="I1186" r:id="rId385"/>
    <hyperlink xmlns:r="http://schemas.openxmlformats.org/officeDocument/2006/relationships" ref="I1187" r:id="rId386"/>
    <hyperlink xmlns:r="http://schemas.openxmlformats.org/officeDocument/2006/relationships" ref="I1188" r:id="rId387"/>
    <hyperlink xmlns:r="http://schemas.openxmlformats.org/officeDocument/2006/relationships" ref="F1192" r:id="rId388"/>
    <hyperlink xmlns:r="http://schemas.openxmlformats.org/officeDocument/2006/relationships" ref="F1193" r:id="rId389"/>
    <hyperlink xmlns:r="http://schemas.openxmlformats.org/officeDocument/2006/relationships" ref="F1194" r:id="rId390"/>
    <hyperlink xmlns:r="http://schemas.openxmlformats.org/officeDocument/2006/relationships" ref="F1195" r:id="rId391"/>
    <hyperlink xmlns:r="http://schemas.openxmlformats.org/officeDocument/2006/relationships" ref="F1196" r:id="rId392"/>
    <hyperlink xmlns:r="http://schemas.openxmlformats.org/officeDocument/2006/relationships" ref="F1197" r:id="rId393"/>
    <hyperlink xmlns:r="http://schemas.openxmlformats.org/officeDocument/2006/relationships" ref="F1198" r:id="rId394"/>
    <hyperlink xmlns:r="http://schemas.openxmlformats.org/officeDocument/2006/relationships" ref="F1200" r:id="rId395"/>
    <hyperlink xmlns:r="http://schemas.openxmlformats.org/officeDocument/2006/relationships" ref="F1203" r:id="rId396"/>
    <hyperlink xmlns:r="http://schemas.openxmlformats.org/officeDocument/2006/relationships" ref="F1204" r:id="rId397"/>
    <hyperlink xmlns:r="http://schemas.openxmlformats.org/officeDocument/2006/relationships" ref="F1207" r:id="rId398"/>
    <hyperlink xmlns:r="http://schemas.openxmlformats.org/officeDocument/2006/relationships" ref="F1210" r:id="rId399"/>
    <hyperlink xmlns:r="http://schemas.openxmlformats.org/officeDocument/2006/relationships" ref="F1212" r:id="rId400"/>
    <hyperlink xmlns:r="http://schemas.openxmlformats.org/officeDocument/2006/relationships" ref="F1215" r:id="rId401"/>
    <hyperlink xmlns:r="http://schemas.openxmlformats.org/officeDocument/2006/relationships" ref="F1217" r:id="rId402"/>
    <hyperlink xmlns:r="http://schemas.openxmlformats.org/officeDocument/2006/relationships" ref="F1226" r:id="rId403"/>
    <hyperlink xmlns:r="http://schemas.openxmlformats.org/officeDocument/2006/relationships" ref="F1248" r:id="rId404"/>
    <hyperlink xmlns:r="http://schemas.openxmlformats.org/officeDocument/2006/relationships" ref="F1252" r:id="rId405"/>
    <hyperlink xmlns:r="http://schemas.openxmlformats.org/officeDocument/2006/relationships" ref="F1253" r:id="rId406"/>
    <hyperlink xmlns:r="http://schemas.openxmlformats.org/officeDocument/2006/relationships" ref="F1254" r:id="rId407"/>
    <hyperlink xmlns:r="http://schemas.openxmlformats.org/officeDocument/2006/relationships" ref="F1255" r:id="rId408"/>
    <hyperlink xmlns:r="http://schemas.openxmlformats.org/officeDocument/2006/relationships" ref="F1256" r:id="rId409"/>
    <hyperlink xmlns:r="http://schemas.openxmlformats.org/officeDocument/2006/relationships" ref="F1257" r:id="rId410"/>
    <hyperlink xmlns:r="http://schemas.openxmlformats.org/officeDocument/2006/relationships" ref="F1258" r:id="rId411"/>
    <hyperlink xmlns:r="http://schemas.openxmlformats.org/officeDocument/2006/relationships" ref="F1259" r:id="rId412"/>
    <hyperlink xmlns:r="http://schemas.openxmlformats.org/officeDocument/2006/relationships" ref="F1260" r:id="rId413"/>
    <hyperlink xmlns:r="http://schemas.openxmlformats.org/officeDocument/2006/relationships" ref="F1261" r:id="rId414"/>
    <hyperlink xmlns:r="http://schemas.openxmlformats.org/officeDocument/2006/relationships" ref="F1262" r:id="rId415"/>
    <hyperlink xmlns:r="http://schemas.openxmlformats.org/officeDocument/2006/relationships" ref="F1263" r:id="rId416"/>
    <hyperlink xmlns:r="http://schemas.openxmlformats.org/officeDocument/2006/relationships" ref="F1264" r:id="rId417"/>
    <hyperlink xmlns:r="http://schemas.openxmlformats.org/officeDocument/2006/relationships" ref="F1265" r:id="rId418"/>
    <hyperlink xmlns:r="http://schemas.openxmlformats.org/officeDocument/2006/relationships" ref="I1266" r:id="rId419"/>
    <hyperlink xmlns:r="http://schemas.openxmlformats.org/officeDocument/2006/relationships" ref="I1267" r:id="rId420"/>
    <hyperlink xmlns:r="http://schemas.openxmlformats.org/officeDocument/2006/relationships" ref="I1268" r:id="rId421"/>
    <hyperlink xmlns:r="http://schemas.openxmlformats.org/officeDocument/2006/relationships" ref="I1269" r:id="rId422"/>
    <hyperlink xmlns:r="http://schemas.openxmlformats.org/officeDocument/2006/relationships" ref="I1270" r:id="rId423"/>
    <hyperlink xmlns:r="http://schemas.openxmlformats.org/officeDocument/2006/relationships" ref="I1271" r:id="rId424"/>
    <hyperlink xmlns:r="http://schemas.openxmlformats.org/officeDocument/2006/relationships" ref="I1272" r:id="rId425"/>
    <hyperlink xmlns:r="http://schemas.openxmlformats.org/officeDocument/2006/relationships" ref="I1273" r:id="rId426"/>
    <hyperlink xmlns:r="http://schemas.openxmlformats.org/officeDocument/2006/relationships" ref="F1274" r:id="rId427"/>
    <hyperlink xmlns:r="http://schemas.openxmlformats.org/officeDocument/2006/relationships" ref="F1288" r:id="rId428"/>
    <hyperlink xmlns:r="http://schemas.openxmlformats.org/officeDocument/2006/relationships" ref="F1291" r:id="rId429"/>
    <hyperlink xmlns:r="http://schemas.openxmlformats.org/officeDocument/2006/relationships" ref="F1292" r:id="rId430"/>
    <hyperlink xmlns:r="http://schemas.openxmlformats.org/officeDocument/2006/relationships" ref="F1296" r:id="rId431"/>
    <hyperlink xmlns:r="http://schemas.openxmlformats.org/officeDocument/2006/relationships" ref="F1297" r:id="rId432"/>
    <hyperlink xmlns:r="http://schemas.openxmlformats.org/officeDocument/2006/relationships" ref="F1298" r:id="rId433"/>
    <hyperlink xmlns:r="http://schemas.openxmlformats.org/officeDocument/2006/relationships" ref="F1299" r:id="rId434"/>
    <hyperlink xmlns:r="http://schemas.openxmlformats.org/officeDocument/2006/relationships" ref="F1303" r:id="rId435"/>
    <hyperlink xmlns:r="http://schemas.openxmlformats.org/officeDocument/2006/relationships" ref="F1304" r:id="rId436"/>
    <hyperlink xmlns:r="http://schemas.openxmlformats.org/officeDocument/2006/relationships" ref="F1311" r:id="rId437"/>
    <hyperlink xmlns:r="http://schemas.openxmlformats.org/officeDocument/2006/relationships" ref="F1312" r:id="rId438"/>
    <hyperlink xmlns:r="http://schemas.openxmlformats.org/officeDocument/2006/relationships" ref="F1314" r:id="rId439"/>
    <hyperlink xmlns:r="http://schemas.openxmlformats.org/officeDocument/2006/relationships" ref="F1315" r:id="rId440"/>
    <hyperlink xmlns:r="http://schemas.openxmlformats.org/officeDocument/2006/relationships" ref="F1316" r:id="rId441"/>
    <hyperlink xmlns:r="http://schemas.openxmlformats.org/officeDocument/2006/relationships" ref="F1317" r:id="rId442"/>
    <hyperlink xmlns:r="http://schemas.openxmlformats.org/officeDocument/2006/relationships" ref="F1321" r:id="rId443"/>
    <hyperlink xmlns:r="http://schemas.openxmlformats.org/officeDocument/2006/relationships" ref="F1322" r:id="rId444"/>
    <hyperlink xmlns:r="http://schemas.openxmlformats.org/officeDocument/2006/relationships" ref="F1323" r:id="rId445"/>
    <hyperlink xmlns:r="http://schemas.openxmlformats.org/officeDocument/2006/relationships" ref="F1324" r:id="rId446"/>
    <hyperlink xmlns:r="http://schemas.openxmlformats.org/officeDocument/2006/relationships" ref="F1325" r:id="rId447"/>
    <hyperlink xmlns:r="http://schemas.openxmlformats.org/officeDocument/2006/relationships" ref="F1326" r:id="rId448"/>
    <hyperlink xmlns:r="http://schemas.openxmlformats.org/officeDocument/2006/relationships" ref="F1327" r:id="rId449"/>
    <hyperlink xmlns:r="http://schemas.openxmlformats.org/officeDocument/2006/relationships" ref="F1328" r:id="rId450"/>
    <hyperlink xmlns:r="http://schemas.openxmlformats.org/officeDocument/2006/relationships" ref="F1329" r:id="rId451"/>
    <hyperlink xmlns:r="http://schemas.openxmlformats.org/officeDocument/2006/relationships" ref="F1335" r:id="rId452"/>
    <hyperlink xmlns:r="http://schemas.openxmlformats.org/officeDocument/2006/relationships" ref="F1336" r:id="rId453"/>
    <hyperlink xmlns:r="http://schemas.openxmlformats.org/officeDocument/2006/relationships" ref="F1349" r:id="rId454"/>
    <hyperlink xmlns:r="http://schemas.openxmlformats.org/officeDocument/2006/relationships" ref="F1350" r:id="rId455"/>
    <hyperlink xmlns:r="http://schemas.openxmlformats.org/officeDocument/2006/relationships" ref="F1353" r:id="rId456"/>
    <hyperlink xmlns:r="http://schemas.openxmlformats.org/officeDocument/2006/relationships" ref="F1356" r:id="rId457"/>
    <hyperlink xmlns:r="http://schemas.openxmlformats.org/officeDocument/2006/relationships" ref="F1358" r:id="rId458"/>
    <hyperlink xmlns:r="http://schemas.openxmlformats.org/officeDocument/2006/relationships" ref="F1359" r:id="rId459"/>
    <hyperlink xmlns:r="http://schemas.openxmlformats.org/officeDocument/2006/relationships" ref="F1364" r:id="rId460"/>
    <hyperlink xmlns:r="http://schemas.openxmlformats.org/officeDocument/2006/relationships" ref="F1366" r:id="rId461"/>
    <hyperlink xmlns:r="http://schemas.openxmlformats.org/officeDocument/2006/relationships" ref="F1367" r:id="rId462"/>
    <hyperlink xmlns:r="http://schemas.openxmlformats.org/officeDocument/2006/relationships" ref="F1368" r:id="rId463"/>
    <hyperlink xmlns:r="http://schemas.openxmlformats.org/officeDocument/2006/relationships" ref="F1370" r:id="rId464"/>
    <hyperlink xmlns:r="http://schemas.openxmlformats.org/officeDocument/2006/relationships" ref="F1371" r:id="rId465"/>
    <hyperlink xmlns:r="http://schemas.openxmlformats.org/officeDocument/2006/relationships" ref="F1372" r:id="rId466"/>
    <hyperlink xmlns:r="http://schemas.openxmlformats.org/officeDocument/2006/relationships" ref="F1373" r:id="rId467"/>
    <hyperlink xmlns:r="http://schemas.openxmlformats.org/officeDocument/2006/relationships" ref="F1374" r:id="rId468"/>
    <hyperlink xmlns:r="http://schemas.openxmlformats.org/officeDocument/2006/relationships" ref="F1376" r:id="rId469"/>
    <hyperlink xmlns:r="http://schemas.openxmlformats.org/officeDocument/2006/relationships" ref="F1377" r:id="rId470"/>
    <hyperlink xmlns:r="http://schemas.openxmlformats.org/officeDocument/2006/relationships" ref="F1379" r:id="rId471"/>
    <hyperlink xmlns:r="http://schemas.openxmlformats.org/officeDocument/2006/relationships" ref="F1380" r:id="rId472"/>
    <hyperlink xmlns:r="http://schemas.openxmlformats.org/officeDocument/2006/relationships" ref="F1381" r:id="rId473"/>
    <hyperlink xmlns:r="http://schemas.openxmlformats.org/officeDocument/2006/relationships" ref="F1383" r:id="rId474"/>
    <hyperlink xmlns:r="http://schemas.openxmlformats.org/officeDocument/2006/relationships" ref="F1385" r:id="rId475"/>
    <hyperlink xmlns:r="http://schemas.openxmlformats.org/officeDocument/2006/relationships" ref="F1391" r:id="rId476"/>
    <hyperlink xmlns:r="http://schemas.openxmlformats.org/officeDocument/2006/relationships" ref="F1392" r:id="rId477"/>
    <hyperlink xmlns:r="http://schemas.openxmlformats.org/officeDocument/2006/relationships" ref="F1393" r:id="rId478"/>
    <hyperlink xmlns:r="http://schemas.openxmlformats.org/officeDocument/2006/relationships" ref="F1394" r:id="rId479"/>
    <hyperlink xmlns:r="http://schemas.openxmlformats.org/officeDocument/2006/relationships" ref="F1395" r:id="rId480"/>
    <hyperlink xmlns:r="http://schemas.openxmlformats.org/officeDocument/2006/relationships" ref="F1399" r:id="rId481"/>
    <hyperlink xmlns:r="http://schemas.openxmlformats.org/officeDocument/2006/relationships" ref="F1401" r:id="rId482"/>
    <hyperlink xmlns:r="http://schemas.openxmlformats.org/officeDocument/2006/relationships" ref="F1402" r:id="rId483"/>
    <hyperlink xmlns:r="http://schemas.openxmlformats.org/officeDocument/2006/relationships" ref="F1403" r:id="rId484"/>
    <hyperlink xmlns:r="http://schemas.openxmlformats.org/officeDocument/2006/relationships" ref="F1404" r:id="rId485"/>
    <hyperlink xmlns:r="http://schemas.openxmlformats.org/officeDocument/2006/relationships" ref="F1405" r:id="rId486"/>
    <hyperlink xmlns:r="http://schemas.openxmlformats.org/officeDocument/2006/relationships" ref="F1406" r:id="rId487"/>
    <hyperlink xmlns:r="http://schemas.openxmlformats.org/officeDocument/2006/relationships" ref="F1407" r:id="rId488"/>
    <hyperlink xmlns:r="http://schemas.openxmlformats.org/officeDocument/2006/relationships" ref="I1408" r:id="rId489"/>
    <hyperlink xmlns:r="http://schemas.openxmlformats.org/officeDocument/2006/relationships" ref="F1437" r:id="rId490"/>
    <hyperlink xmlns:r="http://schemas.openxmlformats.org/officeDocument/2006/relationships" ref="I1438" r:id="rId491"/>
    <hyperlink xmlns:r="http://schemas.openxmlformats.org/officeDocument/2006/relationships" ref="F1454" r:id="rId492"/>
    <hyperlink xmlns:r="http://schemas.openxmlformats.org/officeDocument/2006/relationships" ref="I1605" r:id="rId493"/>
    <hyperlink xmlns:r="http://schemas.openxmlformats.org/officeDocument/2006/relationships" ref="I1606" r:id="rId494"/>
    <hyperlink xmlns:r="http://schemas.openxmlformats.org/officeDocument/2006/relationships" ref="I1607" r:id="rId495"/>
    <hyperlink xmlns:r="http://schemas.openxmlformats.org/officeDocument/2006/relationships" ref="I1608" r:id="rId496"/>
    <hyperlink xmlns:r="http://schemas.openxmlformats.org/officeDocument/2006/relationships" ref="I1609" r:id="rId497"/>
    <hyperlink xmlns:r="http://schemas.openxmlformats.org/officeDocument/2006/relationships" ref="I1610" r:id="rId498"/>
    <hyperlink xmlns:r="http://schemas.openxmlformats.org/officeDocument/2006/relationships" ref="I1611" r:id="rId499"/>
    <hyperlink xmlns:r="http://schemas.openxmlformats.org/officeDocument/2006/relationships" ref="F1612" r:id="rId500"/>
    <hyperlink xmlns:r="http://schemas.openxmlformats.org/officeDocument/2006/relationships" ref="F1613" r:id="rId501"/>
    <hyperlink xmlns:r="http://schemas.openxmlformats.org/officeDocument/2006/relationships" ref="F1614" r:id="rId502"/>
    <hyperlink xmlns:r="http://schemas.openxmlformats.org/officeDocument/2006/relationships" ref="F1615" r:id="rId503"/>
    <hyperlink xmlns:r="http://schemas.openxmlformats.org/officeDocument/2006/relationships" ref="F1616" r:id="rId504"/>
    <hyperlink xmlns:r="http://schemas.openxmlformats.org/officeDocument/2006/relationships" ref="F1617" r:id="rId505"/>
    <hyperlink xmlns:r="http://schemas.openxmlformats.org/officeDocument/2006/relationships" ref="F1618" r:id="rId506"/>
    <hyperlink xmlns:r="http://schemas.openxmlformats.org/officeDocument/2006/relationships" ref="F1619" r:id="rId507"/>
    <hyperlink xmlns:r="http://schemas.openxmlformats.org/officeDocument/2006/relationships" ref="F1620" r:id="rId508"/>
    <hyperlink xmlns:r="http://schemas.openxmlformats.org/officeDocument/2006/relationships" ref="F1621" r:id="rId509"/>
    <hyperlink xmlns:r="http://schemas.openxmlformats.org/officeDocument/2006/relationships" ref="F1622" r:id="rId510"/>
    <hyperlink xmlns:r="http://schemas.openxmlformats.org/officeDocument/2006/relationships" ref="F1623" r:id="rId511"/>
    <hyperlink xmlns:r="http://schemas.openxmlformats.org/officeDocument/2006/relationships" ref="F1624" r:id="rId512"/>
    <hyperlink xmlns:r="http://schemas.openxmlformats.org/officeDocument/2006/relationships" ref="F1625" r:id="rId513"/>
    <hyperlink xmlns:r="http://schemas.openxmlformats.org/officeDocument/2006/relationships" ref="F1626" r:id="rId514"/>
    <hyperlink xmlns:r="http://schemas.openxmlformats.org/officeDocument/2006/relationships" ref="F1627" r:id="rId515"/>
    <hyperlink xmlns:r="http://schemas.openxmlformats.org/officeDocument/2006/relationships" ref="F1628" r:id="rId516"/>
    <hyperlink xmlns:r="http://schemas.openxmlformats.org/officeDocument/2006/relationships" ref="F1629" r:id="rId517"/>
    <hyperlink xmlns:r="http://schemas.openxmlformats.org/officeDocument/2006/relationships" ref="F1630" r:id="rId518"/>
    <hyperlink xmlns:r="http://schemas.openxmlformats.org/officeDocument/2006/relationships" ref="F1631" r:id="rId519"/>
    <hyperlink xmlns:r="http://schemas.openxmlformats.org/officeDocument/2006/relationships" ref="F1632" r:id="rId520"/>
    <hyperlink xmlns:r="http://schemas.openxmlformats.org/officeDocument/2006/relationships" ref="F1633" r:id="rId521"/>
    <hyperlink xmlns:r="http://schemas.openxmlformats.org/officeDocument/2006/relationships" ref="F1634" r:id="rId522"/>
    <hyperlink xmlns:r="http://schemas.openxmlformats.org/officeDocument/2006/relationships" ref="I1635" r:id="rId523"/>
    <hyperlink xmlns:r="http://schemas.openxmlformats.org/officeDocument/2006/relationships" ref="I1636" r:id="rId524"/>
    <hyperlink xmlns:r="http://schemas.openxmlformats.org/officeDocument/2006/relationships" ref="I1637" r:id="rId525"/>
    <hyperlink xmlns:r="http://schemas.openxmlformats.org/officeDocument/2006/relationships" ref="F1639" r:id="rId526"/>
    <hyperlink xmlns:r="http://schemas.openxmlformats.org/officeDocument/2006/relationships" ref="F1640" r:id="rId527"/>
    <hyperlink xmlns:r="http://schemas.openxmlformats.org/officeDocument/2006/relationships" ref="F1641" r:id="rId528"/>
    <hyperlink xmlns:r="http://schemas.openxmlformats.org/officeDocument/2006/relationships" ref="F1642" r:id="rId529"/>
    <hyperlink xmlns:r="http://schemas.openxmlformats.org/officeDocument/2006/relationships" ref="F1643" r:id="rId530"/>
    <hyperlink xmlns:r="http://schemas.openxmlformats.org/officeDocument/2006/relationships" ref="F1644" r:id="rId531"/>
    <hyperlink xmlns:r="http://schemas.openxmlformats.org/officeDocument/2006/relationships" ref="F1645" r:id="rId532"/>
    <hyperlink xmlns:r="http://schemas.openxmlformats.org/officeDocument/2006/relationships" ref="F1646" r:id="rId533"/>
    <hyperlink xmlns:r="http://schemas.openxmlformats.org/officeDocument/2006/relationships" ref="F1653" r:id="rId534"/>
    <hyperlink xmlns:r="http://schemas.openxmlformats.org/officeDocument/2006/relationships" ref="F1654" r:id="rId535"/>
    <hyperlink xmlns:r="http://schemas.openxmlformats.org/officeDocument/2006/relationships" ref="F1655" r:id="rId536"/>
    <hyperlink xmlns:r="http://schemas.openxmlformats.org/officeDocument/2006/relationships" ref="F1656" r:id="rId537"/>
    <hyperlink xmlns:r="http://schemas.openxmlformats.org/officeDocument/2006/relationships" ref="F1661" r:id="rId538"/>
    <hyperlink xmlns:r="http://schemas.openxmlformats.org/officeDocument/2006/relationships" ref="F1664" r:id="rId539"/>
    <hyperlink xmlns:r="http://schemas.openxmlformats.org/officeDocument/2006/relationships" ref="F1666" r:id="rId540"/>
    <hyperlink xmlns:r="http://schemas.openxmlformats.org/officeDocument/2006/relationships" ref="F1668" r:id="rId541"/>
    <hyperlink xmlns:r="http://schemas.openxmlformats.org/officeDocument/2006/relationships" ref="F1672" r:id="rId542"/>
    <hyperlink xmlns:r="http://schemas.openxmlformats.org/officeDocument/2006/relationships" ref="F1675" r:id="rId543"/>
    <hyperlink xmlns:r="http://schemas.openxmlformats.org/officeDocument/2006/relationships" ref="F1682" r:id="rId544"/>
    <hyperlink xmlns:r="http://schemas.openxmlformats.org/officeDocument/2006/relationships" ref="F1685" r:id="rId545"/>
    <hyperlink xmlns:r="http://schemas.openxmlformats.org/officeDocument/2006/relationships" ref="F1686" r:id="rId546"/>
    <hyperlink xmlns:r="http://schemas.openxmlformats.org/officeDocument/2006/relationships" ref="F1689" r:id="rId547"/>
    <hyperlink xmlns:r="http://schemas.openxmlformats.org/officeDocument/2006/relationships" ref="F1690" r:id="rId548"/>
    <hyperlink xmlns:r="http://schemas.openxmlformats.org/officeDocument/2006/relationships" ref="F1691" r:id="rId549"/>
    <hyperlink xmlns:r="http://schemas.openxmlformats.org/officeDocument/2006/relationships" ref="F1694" r:id="rId550"/>
    <hyperlink xmlns:r="http://schemas.openxmlformats.org/officeDocument/2006/relationships" ref="F1695" r:id="rId551"/>
    <hyperlink xmlns:r="http://schemas.openxmlformats.org/officeDocument/2006/relationships" ref="F1696" r:id="rId552"/>
    <hyperlink xmlns:r="http://schemas.openxmlformats.org/officeDocument/2006/relationships" ref="F1707" r:id="rId553"/>
    <hyperlink xmlns:r="http://schemas.openxmlformats.org/officeDocument/2006/relationships" ref="F1709" r:id="rId554"/>
    <hyperlink xmlns:r="http://schemas.openxmlformats.org/officeDocument/2006/relationships" ref="F1720" r:id="rId555"/>
    <hyperlink xmlns:r="http://schemas.openxmlformats.org/officeDocument/2006/relationships" ref="I1721" r:id="rId556"/>
    <hyperlink xmlns:r="http://schemas.openxmlformats.org/officeDocument/2006/relationships" ref="F1723" r:id="rId557"/>
    <hyperlink xmlns:r="http://schemas.openxmlformats.org/officeDocument/2006/relationships" ref="F1730" r:id="rId558"/>
    <hyperlink xmlns:r="http://schemas.openxmlformats.org/officeDocument/2006/relationships" ref="F1731" r:id="rId559"/>
    <hyperlink xmlns:r="http://schemas.openxmlformats.org/officeDocument/2006/relationships" ref="F1741" r:id="rId560"/>
    <hyperlink xmlns:r="http://schemas.openxmlformats.org/officeDocument/2006/relationships" ref="I1748" r:id="rId561"/>
    <hyperlink xmlns:r="http://schemas.openxmlformats.org/officeDocument/2006/relationships" ref="I1749" r:id="rId562"/>
    <hyperlink xmlns:r="http://schemas.openxmlformats.org/officeDocument/2006/relationships" ref="F1750" r:id="rId563"/>
    <hyperlink xmlns:r="http://schemas.openxmlformats.org/officeDocument/2006/relationships" ref="F1751" r:id="rId564"/>
    <hyperlink xmlns:r="http://schemas.openxmlformats.org/officeDocument/2006/relationships" ref="F1763" r:id="rId565"/>
    <hyperlink xmlns:r="http://schemas.openxmlformats.org/officeDocument/2006/relationships" ref="F1765" r:id="rId566"/>
    <hyperlink xmlns:r="http://schemas.openxmlformats.org/officeDocument/2006/relationships" ref="F1769" r:id="rId567"/>
    <hyperlink xmlns:r="http://schemas.openxmlformats.org/officeDocument/2006/relationships" ref="F1770" r:id="rId568"/>
    <hyperlink xmlns:r="http://schemas.openxmlformats.org/officeDocument/2006/relationships" ref="F1774" r:id="rId569"/>
    <hyperlink xmlns:r="http://schemas.openxmlformats.org/officeDocument/2006/relationships" ref="F1776" r:id="rId570"/>
    <hyperlink xmlns:r="http://schemas.openxmlformats.org/officeDocument/2006/relationships" ref="F1777" r:id="rId571"/>
    <hyperlink xmlns:r="http://schemas.openxmlformats.org/officeDocument/2006/relationships" ref="F1780" r:id="rId572"/>
    <hyperlink xmlns:r="http://schemas.openxmlformats.org/officeDocument/2006/relationships" ref="F1781" r:id="rId573"/>
    <hyperlink xmlns:r="http://schemas.openxmlformats.org/officeDocument/2006/relationships" ref="F1782" r:id="rId574"/>
    <hyperlink xmlns:r="http://schemas.openxmlformats.org/officeDocument/2006/relationships" ref="F1783" r:id="rId575"/>
    <hyperlink xmlns:r="http://schemas.openxmlformats.org/officeDocument/2006/relationships" ref="F1784" r:id="rId576"/>
    <hyperlink xmlns:r="http://schemas.openxmlformats.org/officeDocument/2006/relationships" ref="F1785" r:id="rId577"/>
    <hyperlink xmlns:r="http://schemas.openxmlformats.org/officeDocument/2006/relationships" ref="F1786" r:id="rId578"/>
    <hyperlink xmlns:r="http://schemas.openxmlformats.org/officeDocument/2006/relationships" ref="F1787" r:id="rId579"/>
    <hyperlink xmlns:r="http://schemas.openxmlformats.org/officeDocument/2006/relationships" ref="F1788" r:id="rId580"/>
    <hyperlink xmlns:r="http://schemas.openxmlformats.org/officeDocument/2006/relationships" ref="F1790" r:id="rId581"/>
    <hyperlink xmlns:r="http://schemas.openxmlformats.org/officeDocument/2006/relationships" ref="F1792" r:id="rId582"/>
    <hyperlink xmlns:r="http://schemas.openxmlformats.org/officeDocument/2006/relationships" ref="F1793" r:id="rId583"/>
    <hyperlink xmlns:r="http://schemas.openxmlformats.org/officeDocument/2006/relationships" ref="F1795" r:id="rId584"/>
    <hyperlink xmlns:r="http://schemas.openxmlformats.org/officeDocument/2006/relationships" ref="F1799" r:id="rId585"/>
    <hyperlink xmlns:r="http://schemas.openxmlformats.org/officeDocument/2006/relationships" ref="I1820" r:id="rId586"/>
    <hyperlink xmlns:r="http://schemas.openxmlformats.org/officeDocument/2006/relationships" ref="F1822" r:id="rId587"/>
    <hyperlink xmlns:r="http://schemas.openxmlformats.org/officeDocument/2006/relationships" ref="F1831" r:id="rId588"/>
    <hyperlink xmlns:r="http://schemas.openxmlformats.org/officeDocument/2006/relationships" ref="F1838" r:id="rId589"/>
    <hyperlink xmlns:r="http://schemas.openxmlformats.org/officeDocument/2006/relationships" ref="F1843" r:id="rId590"/>
    <hyperlink xmlns:r="http://schemas.openxmlformats.org/officeDocument/2006/relationships" ref="I1844" r:id="rId591"/>
    <hyperlink xmlns:r="http://schemas.openxmlformats.org/officeDocument/2006/relationships" ref="I1845" r:id="rId592"/>
    <hyperlink xmlns:r="http://schemas.openxmlformats.org/officeDocument/2006/relationships" ref="I1846" r:id="rId593"/>
    <hyperlink xmlns:r="http://schemas.openxmlformats.org/officeDocument/2006/relationships" ref="I1847" r:id="rId594"/>
    <hyperlink xmlns:r="http://schemas.openxmlformats.org/officeDocument/2006/relationships" ref="I1848" r:id="rId595"/>
    <hyperlink xmlns:r="http://schemas.openxmlformats.org/officeDocument/2006/relationships" ref="F1849" r:id="rId596"/>
    <hyperlink xmlns:r="http://schemas.openxmlformats.org/officeDocument/2006/relationships" ref="F1853" r:id="rId597"/>
    <hyperlink xmlns:r="http://schemas.openxmlformats.org/officeDocument/2006/relationships" ref="F1856" r:id="rId598"/>
    <hyperlink xmlns:r="http://schemas.openxmlformats.org/officeDocument/2006/relationships" ref="F1857" r:id="rId599"/>
    <hyperlink xmlns:r="http://schemas.openxmlformats.org/officeDocument/2006/relationships" ref="I1860" r:id="rId600"/>
    <hyperlink xmlns:r="http://schemas.openxmlformats.org/officeDocument/2006/relationships" ref="F1862" r:id="rId601"/>
    <hyperlink xmlns:r="http://schemas.openxmlformats.org/officeDocument/2006/relationships" ref="I1863" r:id="rId602"/>
    <hyperlink xmlns:r="http://schemas.openxmlformats.org/officeDocument/2006/relationships" ref="F1864" r:id="rId603"/>
    <hyperlink xmlns:r="http://schemas.openxmlformats.org/officeDocument/2006/relationships" ref="I1865" r:id="rId604"/>
    <hyperlink xmlns:r="http://schemas.openxmlformats.org/officeDocument/2006/relationships" ref="F1866" r:id="rId605"/>
    <hyperlink xmlns:r="http://schemas.openxmlformats.org/officeDocument/2006/relationships" ref="F1867" r:id="rId606"/>
    <hyperlink xmlns:r="http://schemas.openxmlformats.org/officeDocument/2006/relationships" ref="F1868" r:id="rId607"/>
    <hyperlink xmlns:r="http://schemas.openxmlformats.org/officeDocument/2006/relationships" ref="F1871" r:id="rId608"/>
    <hyperlink xmlns:r="http://schemas.openxmlformats.org/officeDocument/2006/relationships" ref="F1884" r:id="rId609"/>
    <hyperlink xmlns:r="http://schemas.openxmlformats.org/officeDocument/2006/relationships" ref="F1890" r:id="rId610"/>
    <hyperlink xmlns:r="http://schemas.openxmlformats.org/officeDocument/2006/relationships" ref="F1891" r:id="rId611"/>
    <hyperlink xmlns:r="http://schemas.openxmlformats.org/officeDocument/2006/relationships" ref="F1892" r:id="rId612"/>
    <hyperlink xmlns:r="http://schemas.openxmlformats.org/officeDocument/2006/relationships" ref="F1893" r:id="rId613"/>
    <hyperlink xmlns:r="http://schemas.openxmlformats.org/officeDocument/2006/relationships" ref="F1895" r:id="rId614"/>
    <hyperlink xmlns:r="http://schemas.openxmlformats.org/officeDocument/2006/relationships" ref="F1904" r:id="rId615"/>
    <hyperlink xmlns:r="http://schemas.openxmlformats.org/officeDocument/2006/relationships" ref="F1909" r:id="rId616"/>
    <hyperlink xmlns:r="http://schemas.openxmlformats.org/officeDocument/2006/relationships" ref="F1910" r:id="rId617"/>
    <hyperlink xmlns:r="http://schemas.openxmlformats.org/officeDocument/2006/relationships" ref="F1912" r:id="rId618"/>
    <hyperlink xmlns:r="http://schemas.openxmlformats.org/officeDocument/2006/relationships" ref="F1914" r:id="rId619"/>
    <hyperlink xmlns:r="http://schemas.openxmlformats.org/officeDocument/2006/relationships" ref="F1915" r:id="rId620"/>
    <hyperlink xmlns:r="http://schemas.openxmlformats.org/officeDocument/2006/relationships" ref="F1919" r:id="rId621"/>
    <hyperlink xmlns:r="http://schemas.openxmlformats.org/officeDocument/2006/relationships" ref="F1935" r:id="rId622"/>
    <hyperlink xmlns:r="http://schemas.openxmlformats.org/officeDocument/2006/relationships" ref="F1939" r:id="rId623"/>
    <hyperlink xmlns:r="http://schemas.openxmlformats.org/officeDocument/2006/relationships" ref="F1940" r:id="rId624"/>
    <hyperlink xmlns:r="http://schemas.openxmlformats.org/officeDocument/2006/relationships" ref="F1942" r:id="rId625"/>
    <hyperlink xmlns:r="http://schemas.openxmlformats.org/officeDocument/2006/relationships" ref="F1944" r:id="rId626"/>
    <hyperlink xmlns:r="http://schemas.openxmlformats.org/officeDocument/2006/relationships" ref="F1945" r:id="rId627"/>
    <hyperlink xmlns:r="http://schemas.openxmlformats.org/officeDocument/2006/relationships" ref="F1946" r:id="rId628"/>
    <hyperlink xmlns:r="http://schemas.openxmlformats.org/officeDocument/2006/relationships" ref="F1947" r:id="rId629"/>
    <hyperlink xmlns:r="http://schemas.openxmlformats.org/officeDocument/2006/relationships" ref="F1948" r:id="rId630"/>
    <hyperlink xmlns:r="http://schemas.openxmlformats.org/officeDocument/2006/relationships" ref="F1949" r:id="rId631"/>
    <hyperlink xmlns:r="http://schemas.openxmlformats.org/officeDocument/2006/relationships" ref="F1950" r:id="rId632"/>
    <hyperlink xmlns:r="http://schemas.openxmlformats.org/officeDocument/2006/relationships" ref="F1953" r:id="rId633"/>
    <hyperlink xmlns:r="http://schemas.openxmlformats.org/officeDocument/2006/relationships" ref="F1956" r:id="rId634"/>
    <hyperlink xmlns:r="http://schemas.openxmlformats.org/officeDocument/2006/relationships" ref="F1965" r:id="rId635"/>
    <hyperlink xmlns:r="http://schemas.openxmlformats.org/officeDocument/2006/relationships" ref="F1966" r:id="rId636"/>
    <hyperlink xmlns:r="http://schemas.openxmlformats.org/officeDocument/2006/relationships" ref="F1968" r:id="rId637"/>
    <hyperlink xmlns:r="http://schemas.openxmlformats.org/officeDocument/2006/relationships" ref="F1973" r:id="rId638"/>
    <hyperlink xmlns:r="http://schemas.openxmlformats.org/officeDocument/2006/relationships" ref="F1976" r:id="rId639"/>
    <hyperlink xmlns:r="http://schemas.openxmlformats.org/officeDocument/2006/relationships" ref="F1977" r:id="rId640"/>
    <hyperlink xmlns:r="http://schemas.openxmlformats.org/officeDocument/2006/relationships" ref="F1978" r:id="rId641"/>
    <hyperlink xmlns:r="http://schemas.openxmlformats.org/officeDocument/2006/relationships" ref="F1979" r:id="rId642"/>
    <hyperlink xmlns:r="http://schemas.openxmlformats.org/officeDocument/2006/relationships" ref="F1981" r:id="rId643"/>
    <hyperlink xmlns:r="http://schemas.openxmlformats.org/officeDocument/2006/relationships" ref="F1984" r:id="rId644"/>
    <hyperlink xmlns:r="http://schemas.openxmlformats.org/officeDocument/2006/relationships" ref="F1991" r:id="rId645"/>
    <hyperlink xmlns:r="http://schemas.openxmlformats.org/officeDocument/2006/relationships" ref="F1992" r:id="rId646"/>
    <hyperlink xmlns:r="http://schemas.openxmlformats.org/officeDocument/2006/relationships" ref="F1993" r:id="rId647"/>
    <hyperlink xmlns:r="http://schemas.openxmlformats.org/officeDocument/2006/relationships" ref="F1996" r:id="rId648"/>
    <hyperlink xmlns:r="http://schemas.openxmlformats.org/officeDocument/2006/relationships" ref="F1997" r:id="rId649"/>
  </hyperlinks>
  <pageMargins bottom="1" footer="0.5" header="0.5" left="0.75" right="0.75" top="1"/>
</worksheet>
</file>

<file path=xl/worksheets/sheet3.xml><?xml version="1.0" encoding="utf-8"?>
<worksheet xmlns="http://schemas.openxmlformats.org/spreadsheetml/2006/main">
  <sheetPr>
    <outlinePr summaryBelow="1" summaryRight="1"/>
    <pageSetUpPr/>
  </sheetPr>
  <dimension ref="A1:D1956"/>
  <sheetViews>
    <sheetView showGridLines="0" workbookViewId="0">
      <pane activePane="bottomRight" state="frozen" topLeftCell="B2" xSplit="1" ySplit="1"/>
      <selection pane="topRight"/>
      <selection pane="bottomLeft"/>
      <selection activeCell="A1" pane="bottomRight" sqref="A1"/>
    </sheetView>
  </sheetViews>
  <sheetFormatPr baseColWidth="8" defaultRowHeight="15"/>
  <cols>
    <col customWidth="1" max="1" min="1" style="10" width="11"/>
    <col customWidth="1" max="2" min="2" style="10" width="5.5"/>
    <col customWidth="1" max="3" min="3" style="10" width="27.5"/>
    <col customWidth="1" max="4" min="4" style="10" width="77"/>
  </cols>
  <sheetData>
    <row customFormat="1" r="1" s="60">
      <c r="A1" s="70" t="inlineStr">
        <is>
          <t>List ID</t>
        </is>
      </c>
      <c r="B1" s="71" t="inlineStr">
        <is>
          <t>Value</t>
        </is>
      </c>
      <c r="C1" s="71" t="inlineStr">
        <is>
          <t>Display</t>
        </is>
      </c>
      <c r="D1" s="72" t="inlineStr">
        <is>
          <t>Description</t>
        </is>
      </c>
    </row>
    <row customFormat="1" r="2" s="60">
      <c r="A2" s="73" t="inlineStr">
        <is>
          <t>ABMF</t>
        </is>
      </c>
      <c r="B2" s="74" t="n">
        <v>15</v>
      </c>
      <c r="C2" s="74" t="inlineStr">
        <is>
          <t>[150 kHz] (150K)</t>
        </is>
      </c>
      <c r="D2" s="75" t="inlineStr">
        <is>
          <t>150 kHz</t>
        </is>
      </c>
    </row>
    <row customFormat="1" r="3" s="60">
      <c r="A3" s="76" t="n"/>
      <c r="B3" s="77" t="n">
        <v>30</v>
      </c>
      <c r="C3" s="77" t="inlineStr">
        <is>
          <t>[300 kHz] (300K)</t>
        </is>
      </c>
      <c r="D3" s="78" t="inlineStr">
        <is>
          <t>300 kHz</t>
        </is>
      </c>
    </row>
    <row customFormat="1" r="4" s="60">
      <c r="A4" s="76" t="n"/>
      <c r="B4" s="77" t="n">
        <v>50</v>
      </c>
      <c r="C4" s="77" t="inlineStr">
        <is>
          <t>[500 kHz] (500K)</t>
        </is>
      </c>
      <c r="D4" s="78" t="inlineStr">
        <is>
          <t>500 kHz</t>
        </is>
      </c>
    </row>
    <row customFormat="1" r="5" s="60">
      <c r="A5" s="76" t="n"/>
      <c r="B5" s="77" t="n">
        <v>100</v>
      </c>
      <c r="C5" s="77" t="inlineStr">
        <is>
          <t>[1000 kHz] (1M)</t>
        </is>
      </c>
      <c r="D5" s="78" t="inlineStr">
        <is>
          <t>1000 kHz</t>
        </is>
      </c>
    </row>
    <row customFormat="1" r="6" s="60">
      <c r="A6" s="73" t="inlineStr">
        <is>
          <t>ACT</t>
        </is>
      </c>
      <c r="B6" s="74" t="n">
        <v>0</v>
      </c>
      <c r="C6" s="74" t="inlineStr">
        <is>
          <t>[Not Done] (TAB)</t>
        </is>
      </c>
      <c r="D6" s="75" t="inlineStr">
        <is>
          <t>Not done</t>
        </is>
      </c>
    </row>
    <row customFormat="1" r="7" s="60">
      <c r="A7" s="76" t="n"/>
      <c r="B7" s="77" t="n">
        <v>1</v>
      </c>
      <c r="C7" s="77" t="inlineStr">
        <is>
          <t>[Pending] (PEND)</t>
        </is>
      </c>
      <c r="D7" s="78" t="inlineStr">
        <is>
          <t>Test is pending</t>
        </is>
      </c>
    </row>
    <row customFormat="1" r="8" s="60">
      <c r="A8" s="76" t="n"/>
      <c r="B8" s="77" t="n">
        <v>2</v>
      </c>
      <c r="C8" s="77" t="inlineStr">
        <is>
          <t>[In Progress] (PROG)</t>
        </is>
      </c>
      <c r="D8" s="78" t="inlineStr">
        <is>
          <t>Test in progress</t>
        </is>
      </c>
    </row>
    <row customFormat="1" r="9" s="60">
      <c r="A9" s="76" t="n"/>
      <c r="B9" s="77" t="n">
        <v>3</v>
      </c>
      <c r="C9" s="77" t="inlineStr">
        <is>
          <t>[Error] (FAIL)</t>
        </is>
      </c>
      <c r="D9" s="78" t="inlineStr">
        <is>
          <t>Error detected</t>
        </is>
      </c>
    </row>
    <row customFormat="1" r="10" s="60">
      <c r="A10" s="76" t="n"/>
      <c r="B10" s="77" t="n">
        <v>4</v>
      </c>
      <c r="C10" s="77" t="inlineStr">
        <is>
          <t>[Autotuning Done] (DONE)</t>
        </is>
      </c>
      <c r="D10" s="78" t="inlineStr">
        <is>
          <t>Autotuning Done</t>
        </is>
      </c>
    </row>
    <row customFormat="1" r="11" s="60">
      <c r="A11" s="73" t="inlineStr">
        <is>
          <t>ACTION</t>
        </is>
      </c>
      <c r="B11" s="74" t="n">
        <v>0</v>
      </c>
      <c r="C11" s="74" t="inlineStr">
        <is>
          <t>[No action] (NO)</t>
        </is>
      </c>
      <c r="D11" s="75" t="inlineStr">
        <is>
          <t>No action</t>
        </is>
      </c>
    </row>
    <row customFormat="1" r="12" s="60">
      <c r="A12" s="76" t="n"/>
      <c r="B12" s="77" t="n">
        <v>1</v>
      </c>
      <c r="C12" s="77" t="inlineStr">
        <is>
          <t>[Apply Autotuning] (YES)</t>
        </is>
      </c>
      <c r="D12" s="78" t="inlineStr">
        <is>
          <t>Apply autotuning</t>
        </is>
      </c>
    </row>
    <row customFormat="1" r="13" s="60">
      <c r="A13" s="76" t="n"/>
      <c r="B13" s="77" t="n">
        <v>2</v>
      </c>
      <c r="C13" s="77" t="inlineStr">
        <is>
          <t>[Erase Autotuning] (CLR)</t>
        </is>
      </c>
      <c r="D13" s="78" t="inlineStr">
        <is>
          <t>Erase autotuning</t>
        </is>
      </c>
    </row>
    <row customFormat="1" r="14" s="60">
      <c r="A14" s="73" t="inlineStr">
        <is>
          <t>ADC</t>
        </is>
      </c>
      <c r="B14" s="74" t="n">
        <v>0</v>
      </c>
      <c r="C14" s="74" t="inlineStr">
        <is>
          <t>[No] (NO)</t>
        </is>
      </c>
      <c r="D14" s="75" t="inlineStr">
        <is>
          <t>No DC injection</t>
        </is>
      </c>
    </row>
    <row customFormat="1" r="15" s="60">
      <c r="A15" s="76" t="n"/>
      <c r="B15" s="77" t="n">
        <v>1</v>
      </c>
      <c r="C15" s="77" t="inlineStr">
        <is>
          <t>[Yes] (YES)</t>
        </is>
      </c>
      <c r="D15" s="78" t="inlineStr">
        <is>
          <t>DC injection</t>
        </is>
      </c>
    </row>
    <row customFormat="1" r="16" s="60">
      <c r="A16" s="76" t="n"/>
      <c r="B16" s="77" t="n">
        <v>2</v>
      </c>
      <c r="C16" s="77" t="inlineStr">
        <is>
          <t>[Continuous] (CT)</t>
        </is>
      </c>
      <c r="D16" s="78" t="inlineStr">
        <is>
          <t>Continuous DC injection</t>
        </is>
      </c>
    </row>
    <row customFormat="1" r="17" s="60">
      <c r="A17" s="73" t="inlineStr">
        <is>
          <t>AIOT</t>
        </is>
      </c>
      <c r="B17" s="74" t="n">
        <v>1</v>
      </c>
      <c r="C17" s="74" t="inlineStr">
        <is>
          <t>[Voltage] (10U)</t>
        </is>
      </c>
      <c r="D17" s="75" t="inlineStr">
        <is>
          <t>Voltage</t>
        </is>
      </c>
    </row>
    <row customFormat="1" r="18" s="60">
      <c r="A18" s="76" t="n"/>
      <c r="B18" s="77" t="n">
        <v>2</v>
      </c>
      <c r="C18" s="77" t="inlineStr">
        <is>
          <t>[Current] (0A)</t>
        </is>
      </c>
      <c r="D18" s="78" t="inlineStr">
        <is>
          <t>Current</t>
        </is>
      </c>
    </row>
    <row customFormat="1" r="19" s="60">
      <c r="A19" s="76" t="n"/>
      <c r="B19" s="77" t="n">
        <v>5</v>
      </c>
      <c r="C19" s="77" t="inlineStr">
        <is>
          <t>[Voltage +/-] (N10U)</t>
        </is>
      </c>
      <c r="D19" s="78" t="inlineStr">
        <is>
          <t>AI bipolar volts selected</t>
        </is>
      </c>
    </row>
    <row customFormat="1" r="20" s="60">
      <c r="A20" s="76" t="n"/>
      <c r="B20" s="77" t="n">
        <v>7</v>
      </c>
      <c r="C20" s="77" t="inlineStr">
        <is>
          <t>[PTC MANAGEMENT] (PTC)</t>
        </is>
      </c>
      <c r="D20" s="78" t="inlineStr">
        <is>
          <t>PTC MANAGEMENT</t>
        </is>
      </c>
    </row>
    <row customFormat="1" r="21" s="60">
      <c r="A21" s="76" t="n"/>
      <c r="B21" s="77" t="n">
        <v>8</v>
      </c>
      <c r="C21" s="77" t="inlineStr">
        <is>
          <t>[KTY] (KTY)</t>
        </is>
      </c>
      <c r="D21" s="78" t="inlineStr">
        <is>
          <t>KTY</t>
        </is>
      </c>
    </row>
    <row customFormat="1" r="22" s="60">
      <c r="A22" s="76" t="n"/>
      <c r="B22" s="77" t="n">
        <v>9</v>
      </c>
      <c r="C22" s="77" t="inlineStr">
        <is>
          <t>[PT1000] (1PT3)</t>
        </is>
      </c>
      <c r="D22" s="78" t="inlineStr">
        <is>
          <t>PT1000</t>
        </is>
      </c>
    </row>
    <row customFormat="1" r="23" s="60">
      <c r="A23" s="76" t="n"/>
      <c r="B23" s="77" t="n">
        <v>10</v>
      </c>
      <c r="C23" s="77" t="inlineStr">
        <is>
          <t>[PT100] (1PT2)</t>
        </is>
      </c>
      <c r="D23" s="78" t="inlineStr">
        <is>
          <t>PT100</t>
        </is>
      </c>
    </row>
    <row customFormat="1" r="24" s="60">
      <c r="A24" s="76" t="n"/>
      <c r="B24" s="77" t="n">
        <v>12</v>
      </c>
      <c r="C24" s="77" t="inlineStr">
        <is>
          <t>[3 PT1000] (3PT3)</t>
        </is>
      </c>
      <c r="D24" s="78" t="inlineStr">
        <is>
          <t>3 PT1000</t>
        </is>
      </c>
    </row>
    <row customFormat="1" r="25" s="60">
      <c r="A25" s="76" t="n"/>
      <c r="B25" s="77" t="n">
        <v>13</v>
      </c>
      <c r="C25" s="77" t="inlineStr">
        <is>
          <t>[3 PT100] (3PT2)</t>
        </is>
      </c>
      <c r="D25" s="78" t="inlineStr">
        <is>
          <t>3 PT100</t>
        </is>
      </c>
    </row>
    <row customFormat="1" r="26" s="60">
      <c r="A26" s="76" t="n"/>
      <c r="B26" s="77" t="n">
        <v>14</v>
      </c>
      <c r="C26" s="77" t="inlineStr">
        <is>
          <t>[PT1000 in 3 wires] (1PT33)</t>
        </is>
      </c>
      <c r="D26" s="78" t="inlineStr">
        <is>
          <t>PT1000 in 3 wires</t>
        </is>
      </c>
    </row>
    <row customFormat="1" r="27" s="60">
      <c r="A27" s="76" t="n"/>
      <c r="B27" s="77" t="n">
        <v>15</v>
      </c>
      <c r="C27" s="77" t="inlineStr">
        <is>
          <t>[PT100 in 3 wires] (1PT23)</t>
        </is>
      </c>
      <c r="D27" s="78" t="inlineStr">
        <is>
          <t>PT100 in 3 wires</t>
        </is>
      </c>
    </row>
    <row customFormat="1" r="28" s="60">
      <c r="A28" s="76" t="n"/>
      <c r="B28" s="77" t="n">
        <v>16</v>
      </c>
      <c r="C28" s="77" t="inlineStr">
        <is>
          <t>[3 PT1000 in 3 wires] (3PT33)</t>
        </is>
      </c>
      <c r="D28" s="78" t="inlineStr">
        <is>
          <t>3 PT1000 in 3 wires</t>
        </is>
      </c>
    </row>
    <row customFormat="1" r="29" s="60">
      <c r="A29" s="76" t="n"/>
      <c r="B29" s="77" t="n">
        <v>17</v>
      </c>
      <c r="C29" s="77" t="inlineStr">
        <is>
          <t>[3 PT100 in 3 wires] (3PT23)</t>
        </is>
      </c>
      <c r="D29" s="78" t="inlineStr">
        <is>
          <t>3 PT100 in 3 wires</t>
        </is>
      </c>
    </row>
    <row customFormat="1" r="30" s="60">
      <c r="A30" s="73" t="inlineStr">
        <is>
          <t>ALR</t>
        </is>
      </c>
      <c r="B30" s="74" t="n">
        <v>0</v>
      </c>
      <c r="C30" s="74" t="inlineStr">
        <is>
          <t>[No Warning stored] (NOA)</t>
        </is>
      </c>
      <c r="D30" s="75" t="inlineStr">
        <is>
          <t>No Warning stored</t>
        </is>
      </c>
    </row>
    <row customFormat="1" r="31" s="60">
      <c r="A31" s="76" t="n"/>
      <c r="B31" s="77" t="n">
        <v>1</v>
      </c>
      <c r="C31" s="77" t="inlineStr">
        <is>
          <t>[Fallback Frequency] (FRF)</t>
        </is>
      </c>
      <c r="D31" s="78" t="inlineStr">
        <is>
          <t>Fallback Frequency reaction</t>
        </is>
      </c>
    </row>
    <row customFormat="1" r="32" s="60">
      <c r="A32" s="76" t="n"/>
      <c r="B32" s="77" t="n">
        <v>2</v>
      </c>
      <c r="C32" s="77" t="inlineStr">
        <is>
          <t>[Speed Maintained] (RLS)</t>
        </is>
      </c>
      <c r="D32" s="78" t="inlineStr">
        <is>
          <t>Speed maintained</t>
        </is>
      </c>
    </row>
    <row customFormat="1" r="33" s="60">
      <c r="A33" s="76" t="n"/>
      <c r="B33" s="77" t="n">
        <v>3</v>
      </c>
      <c r="C33" s="77" t="inlineStr">
        <is>
          <t>[Type of stop] (STT)</t>
        </is>
      </c>
      <c r="D33" s="78" t="inlineStr">
        <is>
          <t>Type of stop</t>
        </is>
      </c>
    </row>
    <row customFormat="1" r="34" s="60">
      <c r="A34" s="76" t="n"/>
      <c r="B34" s="77" t="n">
        <v>4</v>
      </c>
      <c r="C34" s="77" t="inlineStr">
        <is>
          <t>[Ref Frequency Warning] (SRA)</t>
        </is>
      </c>
      <c r="D34" s="78" t="inlineStr">
        <is>
          <t>Reference Frequency Warning</t>
        </is>
      </c>
    </row>
    <row customFormat="1" r="35" s="60">
      <c r="A35" s="76" t="n"/>
      <c r="B35" s="77" t="n">
        <v>5</v>
      </c>
      <c r="C35" s="77" t="inlineStr">
        <is>
          <t>[Life Cycle Warn 1] (LCA1)</t>
        </is>
      </c>
      <c r="D35" s="78" t="inlineStr">
        <is>
          <t>Life Cycle Warning 1</t>
        </is>
      </c>
    </row>
    <row customFormat="1" r="36" s="60">
      <c r="A36" s="76" t="n"/>
      <c r="B36" s="77" t="n">
        <v>6</v>
      </c>
      <c r="C36" s="77" t="inlineStr">
        <is>
          <t>[Life Cycle Warn 2] (LCA2)</t>
        </is>
      </c>
      <c r="D36" s="78" t="inlineStr">
        <is>
          <t>Life Cycle Warning 2</t>
        </is>
      </c>
    </row>
    <row customFormat="1" r="37" s="60">
      <c r="A37" s="76" t="n"/>
      <c r="B37" s="77" t="n">
        <v>7</v>
      </c>
      <c r="C37" s="77" t="inlineStr">
        <is>
          <t>[Dry Run Warning] (DRYA)</t>
        </is>
      </c>
      <c r="D37" s="78" t="inlineStr">
        <is>
          <t>Dry run warning</t>
        </is>
      </c>
    </row>
    <row customFormat="1" r="38" s="60">
      <c r="A38" s="76" t="n"/>
      <c r="B38" s="77" t="n">
        <v>13</v>
      </c>
      <c r="C38" s="77" t="inlineStr">
        <is>
          <t>[PumpCycle warning] (PCPA)</t>
        </is>
      </c>
      <c r="D38" s="78" t="inlineStr">
        <is>
          <t>Pump cycle warning</t>
        </is>
      </c>
    </row>
    <row customFormat="1" r="39" s="60">
      <c r="A39" s="76" t="n"/>
      <c r="B39" s="77" t="n">
        <v>18</v>
      </c>
      <c r="C39" s="77" t="inlineStr">
        <is>
          <t>[PID error Warning] (PEE)</t>
        </is>
      </c>
      <c r="D39" s="78" t="inlineStr">
        <is>
          <t>PID error Warning</t>
        </is>
      </c>
    </row>
    <row customFormat="1" r="40" s="60">
      <c r="A40" s="76" t="n"/>
      <c r="B40" s="77" t="n">
        <v>19</v>
      </c>
      <c r="C40" s="77" t="inlineStr">
        <is>
          <t>[PID Feedback Warn] (PFA)</t>
        </is>
      </c>
      <c r="D40" s="78" t="inlineStr">
        <is>
          <t>PID feedback Warning</t>
        </is>
      </c>
    </row>
    <row customFormat="1" r="41" s="60">
      <c r="A41" s="76" t="n"/>
      <c r="B41" s="77" t="n">
        <v>20</v>
      </c>
      <c r="C41" s="77" t="inlineStr">
        <is>
          <t>[PID High Fdbck Warn] (PFAH)</t>
        </is>
      </c>
      <c r="D41" s="78" t="inlineStr">
        <is>
          <t>PID High Feedback Warning</t>
        </is>
      </c>
    </row>
    <row customFormat="1" r="42" s="60">
      <c r="A42" s="76" t="n"/>
      <c r="B42" s="77" t="n">
        <v>21</v>
      </c>
      <c r="C42" s="77" t="inlineStr">
        <is>
          <t>[PID Low Fdbck Warn] (PFAL)</t>
        </is>
      </c>
      <c r="D42" s="78" t="inlineStr">
        <is>
          <t>PID Low Feedback Warning</t>
        </is>
      </c>
    </row>
    <row customFormat="1" r="43" s="60">
      <c r="A43" s="76" t="n"/>
      <c r="B43" s="77" t="n">
        <v>22</v>
      </c>
      <c r="C43" s="77" t="inlineStr">
        <is>
          <t>[Regulation Warning] (PISH)</t>
        </is>
      </c>
      <c r="D43" s="78" t="inlineStr">
        <is>
          <t>Regulation Warning</t>
        </is>
      </c>
    </row>
    <row customFormat="1" r="44" s="60">
      <c r="A44" s="76" t="n"/>
      <c r="B44" s="77" t="n">
        <v>27</v>
      </c>
      <c r="C44" s="77" t="inlineStr">
        <is>
          <t>[AI3 Th Warning] (TP3A)</t>
        </is>
      </c>
      <c r="D44" s="78" t="inlineStr">
        <is>
          <t>AI3 thermal sensor warning</t>
        </is>
      </c>
    </row>
    <row customFormat="1" r="45" s="60">
      <c r="A45" s="76" t="n"/>
      <c r="B45" s="77" t="n">
        <v>28</v>
      </c>
      <c r="C45" s="77" t="inlineStr">
        <is>
          <t>[AI4 Th Warning] (TP4A)</t>
        </is>
      </c>
      <c r="D45" s="78" t="inlineStr">
        <is>
          <t>AI4 thermal sensor warning</t>
        </is>
      </c>
    </row>
    <row customFormat="1" r="46" s="60">
      <c r="A46" s="76" t="n"/>
      <c r="B46" s="77" t="n">
        <v>29</v>
      </c>
      <c r="C46" s="77" t="inlineStr">
        <is>
          <t>[AI5 Th Warning] (TP5A)</t>
        </is>
      </c>
      <c r="D46" s="78" t="inlineStr">
        <is>
          <t>AI5 thermal sensor warning</t>
        </is>
      </c>
    </row>
    <row customFormat="1" r="47" s="60">
      <c r="A47" s="76" t="n"/>
      <c r="B47" s="77" t="n">
        <v>30</v>
      </c>
      <c r="C47" s="77" t="inlineStr">
        <is>
          <t>[AI1 4-20 Loss Warning] (AP1)</t>
        </is>
      </c>
      <c r="D47" s="78" t="inlineStr">
        <is>
          <t>AI1 4-20 loss Warning</t>
        </is>
      </c>
    </row>
    <row customFormat="1" r="48" s="60">
      <c r="A48" s="76" t="n"/>
      <c r="B48" s="77" t="n">
        <v>32</v>
      </c>
      <c r="C48" s="77" t="inlineStr">
        <is>
          <t>[AI3 4-20 Loss Warning] (AP3)</t>
        </is>
      </c>
      <c r="D48" s="78" t="inlineStr">
        <is>
          <t>AI3 4-20 loss Warning</t>
        </is>
      </c>
    </row>
    <row customFormat="1" r="49" s="60">
      <c r="A49" s="76" t="n"/>
      <c r="B49" s="77" t="n">
        <v>33</v>
      </c>
      <c r="C49" s="77" t="inlineStr">
        <is>
          <t>[AI4 4-20 Loss Warning] (AP4)</t>
        </is>
      </c>
      <c r="D49" s="78" t="inlineStr">
        <is>
          <t>AI4 4-20 loss Warning</t>
        </is>
      </c>
    </row>
    <row customFormat="1" r="50" s="60">
      <c r="A50" s="76" t="n"/>
      <c r="B50" s="77" t="n">
        <v>34</v>
      </c>
      <c r="C50" s="77" t="inlineStr">
        <is>
          <t>[AI5 4-20 Loss Warning] (AP5)</t>
        </is>
      </c>
      <c r="D50" s="78" t="inlineStr">
        <is>
          <t>AI5 4-20 loss Warning</t>
        </is>
      </c>
    </row>
    <row customFormat="1" r="51" s="60">
      <c r="A51" s="76" t="n"/>
      <c r="B51" s="77" t="n">
        <v>35</v>
      </c>
      <c r="C51" s="77" t="inlineStr">
        <is>
          <t>[Drive Thermal Warning] (THA)</t>
        </is>
      </c>
      <c r="D51" s="78" t="inlineStr">
        <is>
          <t>Drive thermal state Warning</t>
        </is>
      </c>
    </row>
    <row customFormat="1" r="52" s="60">
      <c r="A52" s="76" t="n"/>
      <c r="B52" s="77" t="n">
        <v>37</v>
      </c>
      <c r="C52" s="77" t="inlineStr">
        <is>
          <t>[Fan Counter Warning] (FCTA)</t>
        </is>
      </c>
      <c r="D52" s="78" t="inlineStr">
        <is>
          <t>Fan Counter Warning</t>
        </is>
      </c>
    </row>
    <row customFormat="1" r="53" s="60">
      <c r="A53" s="76" t="n"/>
      <c r="B53" s="77" t="n">
        <v>38</v>
      </c>
      <c r="C53" s="77" t="inlineStr">
        <is>
          <t>[Fan Feedback Warning] (FFDA)</t>
        </is>
      </c>
      <c r="D53" s="78" t="inlineStr">
        <is>
          <t>Fan Feedback Warning</t>
        </is>
      </c>
    </row>
    <row customFormat="1" r="54" s="60">
      <c r="A54" s="76" t="n"/>
      <c r="B54" s="77" t="n">
        <v>40</v>
      </c>
      <c r="C54" s="77" t="inlineStr">
        <is>
          <t>[Ext. Error Warning] (EFA)</t>
        </is>
      </c>
      <c r="D54" s="78" t="inlineStr">
        <is>
          <t>External error warning</t>
        </is>
      </c>
    </row>
    <row customFormat="1" r="55" s="60">
      <c r="A55" s="76" t="n"/>
      <c r="B55" s="77" t="n">
        <v>41</v>
      </c>
      <c r="C55" s="77" t="inlineStr">
        <is>
          <t>[Undervoltage Warning] (USA)</t>
        </is>
      </c>
      <c r="D55" s="78" t="inlineStr">
        <is>
          <t>Undervoltage Warning</t>
        </is>
      </c>
    </row>
    <row customFormat="1" r="56" s="60">
      <c r="A56" s="76" t="n"/>
      <c r="B56" s="77" t="n">
        <v>42</v>
      </c>
      <c r="C56" s="77" t="inlineStr">
        <is>
          <t>[Preventive UnderV Active] (UPA)</t>
        </is>
      </c>
      <c r="D56" s="78" t="inlineStr">
        <is>
          <t>Preventive undervoltage active</t>
        </is>
      </c>
    </row>
    <row customFormat="1" r="57" s="60">
      <c r="A57" s="76" t="n"/>
      <c r="B57" s="77" t="n">
        <v>43</v>
      </c>
      <c r="C57" s="77" t="inlineStr">
        <is>
          <t>[Forced Run] (ERN)</t>
        </is>
      </c>
      <c r="D57" s="78" t="inlineStr">
        <is>
          <t>Drive in forced run</t>
        </is>
      </c>
    </row>
    <row customFormat="1" r="58" s="60">
      <c r="A58" s="76" t="n"/>
      <c r="B58" s="77" t="n">
        <v>44</v>
      </c>
      <c r="C58" s="77" t="inlineStr">
        <is>
          <t>[Mot Freq High Thd] (FTA)</t>
        </is>
      </c>
      <c r="D58" s="78" t="inlineStr">
        <is>
          <t>Motor frequency high threshold reached</t>
        </is>
      </c>
    </row>
    <row customFormat="1" r="59" s="60">
      <c r="A59" s="76" t="n"/>
      <c r="B59" s="77" t="n">
        <v>45</v>
      </c>
      <c r="C59" s="77" t="inlineStr">
        <is>
          <t>[Mot Freq Low Thd] (FTAL)</t>
        </is>
      </c>
      <c r="D59" s="78" t="inlineStr">
        <is>
          <t>Motor frequency low threshold reached</t>
        </is>
      </c>
    </row>
    <row customFormat="1" r="60" s="60">
      <c r="A60" s="76" t="n"/>
      <c r="B60" s="77" t="n">
        <v>46</v>
      </c>
      <c r="C60" s="77" t="inlineStr">
        <is>
          <t>[Pulse Warn Thd Reached] (FQLA)</t>
        </is>
      </c>
      <c r="D60" s="78" t="inlineStr">
        <is>
          <t>Pulse warning threshold reached</t>
        </is>
      </c>
    </row>
    <row customFormat="1" r="61" s="60">
      <c r="A61" s="76" t="n"/>
      <c r="B61" s="77" t="n">
        <v>47</v>
      </c>
      <c r="C61" s="77" t="inlineStr">
        <is>
          <t>[Mot Freq Low Thd 2] (F2AL)</t>
        </is>
      </c>
      <c r="D61" s="78" t="inlineStr">
        <is>
          <t>Motor frequency low threshold 2 reached</t>
        </is>
      </c>
    </row>
    <row customFormat="1" r="62" s="60">
      <c r="A62" s="76" t="n"/>
      <c r="B62" s="77" t="n">
        <v>48</v>
      </c>
      <c r="C62" s="77" t="inlineStr">
        <is>
          <t>[High Speed Reached] (FLA)</t>
        </is>
      </c>
      <c r="D62" s="78" t="inlineStr">
        <is>
          <t>High Speed Reached</t>
        </is>
      </c>
    </row>
    <row customFormat="1" r="63" s="60">
      <c r="A63" s="76" t="n"/>
      <c r="B63" s="77" t="n">
        <v>49</v>
      </c>
      <c r="C63" s="77" t="inlineStr">
        <is>
          <t>[Ref Freq High Thd reached] (RTAH)</t>
        </is>
      </c>
      <c r="D63" s="78" t="inlineStr">
        <is>
          <t>Reference frequency high threshold reached</t>
        </is>
      </c>
    </row>
    <row customFormat="1" r="64" s="60">
      <c r="A64" s="76" t="n"/>
      <c r="B64" s="77" t="n">
        <v>50</v>
      </c>
      <c r="C64" s="77" t="inlineStr">
        <is>
          <t>[Ref Freq Low Thd reached] (RTAL)</t>
        </is>
      </c>
      <c r="D64" s="78" t="inlineStr">
        <is>
          <t>Reference frequency low threshold reached</t>
        </is>
      </c>
    </row>
    <row customFormat="1" r="65" s="60">
      <c r="A65" s="76" t="n"/>
      <c r="B65" s="77" t="n">
        <v>51</v>
      </c>
      <c r="C65" s="77" t="inlineStr">
        <is>
          <t>[2nd Freq Thd Reached] (F2A)</t>
        </is>
      </c>
      <c r="D65" s="78" t="inlineStr">
        <is>
          <t>2nd Frequency Threshold Reached</t>
        </is>
      </c>
    </row>
    <row customFormat="1" r="66" s="60">
      <c r="A66" s="76" t="n"/>
      <c r="B66" s="77" t="n">
        <v>52</v>
      </c>
      <c r="C66" s="77" t="inlineStr">
        <is>
          <t>[Current Thd Reached] (CTA)</t>
        </is>
      </c>
      <c r="D66" s="78" t="inlineStr">
        <is>
          <t>Current Threshold Reached</t>
        </is>
      </c>
    </row>
    <row customFormat="1" r="67" s="60">
      <c r="A67" s="76" t="n"/>
      <c r="B67" s="77" t="n">
        <v>53</v>
      </c>
      <c r="C67" s="77" t="inlineStr">
        <is>
          <t>[Low Current Reached] (CTAL)</t>
        </is>
      </c>
      <c r="D67" s="78" t="inlineStr">
        <is>
          <t>Low Current Threshold Reached</t>
        </is>
      </c>
    </row>
    <row customFormat="1" r="68" s="60">
      <c r="A68" s="76" t="n"/>
      <c r="B68" s="77" t="n">
        <v>54</v>
      </c>
      <c r="C68" s="77" t="inlineStr">
        <is>
          <t>[High Torque Warning] (TTHA)</t>
        </is>
      </c>
      <c r="D68" s="78" t="inlineStr">
        <is>
          <t>High torque Warning</t>
        </is>
      </c>
    </row>
    <row customFormat="1" r="69" s="60">
      <c r="A69" s="76" t="n"/>
      <c r="B69" s="77" t="n">
        <v>55</v>
      </c>
      <c r="C69" s="77" t="inlineStr">
        <is>
          <t>[Low Torque Warning] (TTLA)</t>
        </is>
      </c>
      <c r="D69" s="78" t="inlineStr">
        <is>
          <t>Low torque Warning</t>
        </is>
      </c>
    </row>
    <row customFormat="1" r="70" s="60">
      <c r="A70" s="76" t="n"/>
      <c r="B70" s="77" t="n">
        <v>56</v>
      </c>
      <c r="C70" s="77" t="inlineStr">
        <is>
          <t>[Process Undld Warning] (ULA)</t>
        </is>
      </c>
      <c r="D70" s="78" t="inlineStr">
        <is>
          <t>Process underload Warning</t>
        </is>
      </c>
    </row>
    <row customFormat="1" r="71" s="60">
      <c r="A71" s="76" t="n"/>
      <c r="B71" s="77" t="n">
        <v>57</v>
      </c>
      <c r="C71" s="77" t="inlineStr">
        <is>
          <t>[Process Overload Warning] (OLA)</t>
        </is>
      </c>
      <c r="D71" s="78" t="inlineStr">
        <is>
          <t>Process Overload Warning</t>
        </is>
      </c>
    </row>
    <row customFormat="1" r="72" s="60">
      <c r="A72" s="76" t="n"/>
      <c r="B72" s="77" t="n">
        <v>58</v>
      </c>
      <c r="C72" s="77" t="inlineStr">
        <is>
          <t>[Torque Limit Reached] (SSA)</t>
        </is>
      </c>
      <c r="D72" s="78" t="inlineStr">
        <is>
          <t>Torque Limit Reached</t>
        </is>
      </c>
    </row>
    <row customFormat="1" r="73" s="60">
      <c r="A73" s="76" t="n"/>
      <c r="B73" s="77" t="n">
        <v>59</v>
      </c>
      <c r="C73" s="77" t="inlineStr">
        <is>
          <t>[Torque Control Warning] (RTA)</t>
        </is>
      </c>
      <c r="D73" s="78" t="inlineStr">
        <is>
          <t>Torque control Warning</t>
        </is>
      </c>
    </row>
    <row customFormat="1" r="74" s="60">
      <c r="A74" s="76" t="n"/>
      <c r="B74" s="77" t="n">
        <v>60</v>
      </c>
      <c r="C74" s="77" t="inlineStr">
        <is>
          <t>[Drv Therm Thd reached] (TAD)</t>
        </is>
      </c>
      <c r="D74" s="78" t="inlineStr">
        <is>
          <t>Drive thermal threshold reached</t>
        </is>
      </c>
    </row>
    <row customFormat="1" r="75" s="60">
      <c r="A75" s="76" t="n"/>
      <c r="B75" s="77" t="n">
        <v>61</v>
      </c>
      <c r="C75" s="77" t="inlineStr">
        <is>
          <t>[Motor Therm Thd reached] (TSA)</t>
        </is>
      </c>
      <c r="D75" s="78" t="inlineStr">
        <is>
          <t>Motor thermal threshold reached</t>
        </is>
      </c>
    </row>
    <row customFormat="1" r="76" s="60">
      <c r="A76" s="76" t="n"/>
      <c r="B76" s="77" t="n">
        <v>62</v>
      </c>
      <c r="C76" s="77" t="inlineStr">
        <is>
          <t>[Mot2 Therm Thd reached] (TS2)</t>
        </is>
      </c>
      <c r="D76" s="78" t="inlineStr">
        <is>
          <t>Motor 2 thermal threshold reached</t>
        </is>
      </c>
    </row>
    <row customFormat="1" r="77" s="60">
      <c r="A77" s="76" t="n"/>
      <c r="B77" s="77" t="n">
        <v>63</v>
      </c>
      <c r="C77" s="77" t="inlineStr">
        <is>
          <t>[Mot3 Therm Thd reached] (TS3)</t>
        </is>
      </c>
      <c r="D77" s="78" t="inlineStr">
        <is>
          <t>Motor 3 thermal threshold reached</t>
        </is>
      </c>
    </row>
    <row customFormat="1" r="78" s="60">
      <c r="A78" s="76" t="n"/>
      <c r="B78" s="77" t="n">
        <v>64</v>
      </c>
      <c r="C78" s="77" t="inlineStr">
        <is>
          <t>[Mot4 Therm Thd reached] (TS4)</t>
        </is>
      </c>
      <c r="D78" s="78" t="inlineStr">
        <is>
          <t>Motor 4 thermal threshold reached</t>
        </is>
      </c>
    </row>
    <row customFormat="1" r="79" s="60">
      <c r="A79" s="76" t="n"/>
      <c r="B79" s="77" t="n">
        <v>65</v>
      </c>
      <c r="C79" s="77" t="inlineStr">
        <is>
          <t>[Power High Threshold] (PTHA)</t>
        </is>
      </c>
      <c r="D79" s="78" t="inlineStr">
        <is>
          <t>Power high threshold reached</t>
        </is>
      </c>
    </row>
    <row customFormat="1" r="80" s="60">
      <c r="A80" s="76" t="n"/>
      <c r="B80" s="77" t="n">
        <v>66</v>
      </c>
      <c r="C80" s="77" t="inlineStr">
        <is>
          <t>[Power Low Threshold] (PTHL)</t>
        </is>
      </c>
      <c r="D80" s="78" t="inlineStr">
        <is>
          <t>Power Low threshold reached</t>
        </is>
      </c>
    </row>
    <row customFormat="1" r="81" s="60">
      <c r="A81" s="76" t="n"/>
      <c r="B81" s="77" t="n">
        <v>67</v>
      </c>
      <c r="C81" s="77" t="inlineStr">
        <is>
          <t>[Cust Warning 1] (CAS1)</t>
        </is>
      </c>
      <c r="D81" s="78" t="inlineStr">
        <is>
          <t>Customer Warning 1</t>
        </is>
      </c>
    </row>
    <row customFormat="1" r="82" s="60">
      <c r="A82" s="76" t="n"/>
      <c r="B82" s="77" t="n">
        <v>68</v>
      </c>
      <c r="C82" s="77" t="inlineStr">
        <is>
          <t>[Cust Warning 2] (CAS2)</t>
        </is>
      </c>
      <c r="D82" s="78" t="inlineStr">
        <is>
          <t>Customer Warning 2</t>
        </is>
      </c>
    </row>
    <row customFormat="1" r="83" s="60">
      <c r="A83" s="76" t="n"/>
      <c r="B83" s="77" t="n">
        <v>69</v>
      </c>
      <c r="C83" s="77" t="inlineStr">
        <is>
          <t>[Cust Warning 3] (CAS3)</t>
        </is>
      </c>
      <c r="D83" s="78" t="inlineStr">
        <is>
          <t>Customer Warning 3</t>
        </is>
      </c>
    </row>
    <row customFormat="1" r="84" s="60">
      <c r="A84" s="76" t="n"/>
      <c r="B84" s="77" t="n">
        <v>70</v>
      </c>
      <c r="C84" s="77" t="inlineStr">
        <is>
          <t>[Cust Warning 4] (CAS4)</t>
        </is>
      </c>
      <c r="D84" s="78" t="inlineStr">
        <is>
          <t>Customer Warning 4</t>
        </is>
      </c>
    </row>
    <row customFormat="1" r="85" s="60">
      <c r="A85" s="76" t="n"/>
      <c r="B85" s="77" t="n">
        <v>71</v>
      </c>
      <c r="C85" s="77" t="inlineStr">
        <is>
          <t>[Cust Warning 5] (CAS5)</t>
        </is>
      </c>
      <c r="D85" s="78" t="inlineStr">
        <is>
          <t>Customer Warning 5</t>
        </is>
      </c>
    </row>
    <row customFormat="1" r="86" s="60">
      <c r="A86" s="76" t="n"/>
      <c r="B86" s="77" t="n">
        <v>73</v>
      </c>
      <c r="C86" s="77" t="inlineStr">
        <is>
          <t>[Power Cons Warning] (POWD)</t>
        </is>
      </c>
      <c r="D86" s="78" t="inlineStr">
        <is>
          <t>Power Consumption Warning</t>
        </is>
      </c>
    </row>
    <row customFormat="1" r="87" s="60">
      <c r="A87" s="76" t="n"/>
      <c r="B87" s="77" t="n">
        <v>83</v>
      </c>
      <c r="C87" s="77" t="inlineStr">
        <is>
          <t>[Slipping warn] (ANA)</t>
        </is>
      </c>
      <c r="D87" s="78" t="inlineStr">
        <is>
          <t>Slipping warning</t>
        </is>
      </c>
    </row>
    <row customFormat="1" r="88" s="60">
      <c r="A88" s="76" t="n"/>
      <c r="B88" s="77" t="n">
        <v>85</v>
      </c>
      <c r="C88" s="77" t="inlineStr">
        <is>
          <t>[Load Mvt Warn] (BSA)</t>
        </is>
      </c>
      <c r="D88" s="78" t="inlineStr">
        <is>
          <t>Load movement warning</t>
        </is>
      </c>
    </row>
    <row customFormat="1" r="89" s="60">
      <c r="A89" s="76" t="n"/>
      <c r="B89" s="77" t="n">
        <v>86</v>
      </c>
      <c r="C89" s="77" t="inlineStr">
        <is>
          <t>[Brake Cont Warn] (BCA)</t>
        </is>
      </c>
      <c r="D89" s="78" t="inlineStr">
        <is>
          <t>Brake contact warning</t>
        </is>
      </c>
    </row>
    <row customFormat="1" r="90" s="60">
      <c r="A90" s="76" t="n"/>
      <c r="B90" s="77" t="n">
        <v>87</v>
      </c>
      <c r="C90" s="77" t="inlineStr">
        <is>
          <t>[AI1 Th Warning] (TP1A)</t>
        </is>
      </c>
      <c r="D90" s="78" t="inlineStr">
        <is>
          <t>AI1 thermal sensor warning</t>
        </is>
      </c>
    </row>
    <row customFormat="1" r="91" s="60">
      <c r="A91" s="76" t="n"/>
      <c r="B91" s="77" t="n">
        <v>97</v>
      </c>
      <c r="C91" s="77" t="inlineStr">
        <is>
          <t>[MonitorCircuit A Warn] (IWA)</t>
        </is>
      </c>
      <c r="D91" s="78" t="inlineStr">
        <is>
          <t>Monitoring circuit A warning</t>
        </is>
      </c>
    </row>
    <row customFormat="1" r="92" s="60">
      <c r="A92" s="76" t="n"/>
      <c r="B92" s="77" t="n">
        <v>98</v>
      </c>
      <c r="C92" s="77" t="inlineStr">
        <is>
          <t>[MonitorCircuit B Warn] (IWB)</t>
        </is>
      </c>
      <c r="D92" s="78" t="inlineStr">
        <is>
          <t>Monitoring circuit B warning</t>
        </is>
      </c>
    </row>
    <row customFormat="1" r="93" s="60">
      <c r="A93" s="76" t="n"/>
      <c r="B93" s="77" t="n">
        <v>99</v>
      </c>
      <c r="C93" s="77" t="inlineStr">
        <is>
          <t>[MonitorCircuit C Warn] (IWC)</t>
        </is>
      </c>
      <c r="D93" s="78" t="inlineStr">
        <is>
          <t>Monitoring circuit C warning</t>
        </is>
      </c>
    </row>
    <row customFormat="1" r="94" s="60">
      <c r="A94" s="76" t="n"/>
      <c r="B94" s="77" t="n">
        <v>100</v>
      </c>
      <c r="C94" s="77" t="inlineStr">
        <is>
          <t>[MonitorCircuit D Warn] (IWD)</t>
        </is>
      </c>
      <c r="D94" s="78" t="inlineStr">
        <is>
          <t>Monitoring circuit D warning</t>
        </is>
      </c>
    </row>
    <row customFormat="1" r="95" s="60">
      <c r="A95" s="76" t="n"/>
      <c r="B95" s="77" t="n">
        <v>101</v>
      </c>
      <c r="C95" s="77" t="inlineStr">
        <is>
          <t>[CabinetCircuit A Warn] (CWA)</t>
        </is>
      </c>
      <c r="D95" s="78" t="inlineStr">
        <is>
          <t>Cabinet circuit A warning</t>
        </is>
      </c>
    </row>
    <row customFormat="1" r="96" s="60">
      <c r="A96" s="76" t="n"/>
      <c r="B96" s="77" t="n">
        <v>102</v>
      </c>
      <c r="C96" s="77" t="inlineStr">
        <is>
          <t>[CabinetCircuit B Warn] (CWB)</t>
        </is>
      </c>
      <c r="D96" s="78" t="inlineStr">
        <is>
          <t>Cabinet circuit B warning</t>
        </is>
      </c>
    </row>
    <row customFormat="1" r="97" s="60">
      <c r="A97" s="76" t="n"/>
      <c r="B97" s="77" t="n">
        <v>103</v>
      </c>
      <c r="C97" s="77" t="inlineStr">
        <is>
          <t>[CabinetCircuit C Warn] (CWC)</t>
        </is>
      </c>
      <c r="D97" s="78" t="inlineStr">
        <is>
          <t>Cabinet circuit C warning</t>
        </is>
      </c>
    </row>
    <row customFormat="1" r="98" s="60">
      <c r="A98" s="76" t="n"/>
      <c r="B98" s="77" t="n">
        <v>104</v>
      </c>
      <c r="C98" s="77" t="inlineStr">
        <is>
          <t>[MotorWinding A Warn] (TWA)</t>
        </is>
      </c>
      <c r="D98" s="78" t="inlineStr">
        <is>
          <t>Motor winding A warning</t>
        </is>
      </c>
    </row>
    <row customFormat="1" r="99" s="60">
      <c r="A99" s="76" t="n"/>
      <c r="B99" s="77" t="n">
        <v>105</v>
      </c>
      <c r="C99" s="77" t="inlineStr">
        <is>
          <t>[MotorWinding B Warn] (TWB)</t>
        </is>
      </c>
      <c r="D99" s="78" t="inlineStr">
        <is>
          <t>Motor winding B warning</t>
        </is>
      </c>
    </row>
    <row customFormat="1" r="100" s="60">
      <c r="A100" s="76" t="n"/>
      <c r="B100" s="77" t="n">
        <v>106</v>
      </c>
      <c r="C100" s="77" t="inlineStr">
        <is>
          <t>[MotorBearing A Warn] (TWC)</t>
        </is>
      </c>
      <c r="D100" s="78" t="inlineStr">
        <is>
          <t>Motor bearing A warning</t>
        </is>
      </c>
    </row>
    <row customFormat="1" r="101" s="60">
      <c r="A101" s="76" t="n"/>
      <c r="B101" s="77" t="n">
        <v>107</v>
      </c>
      <c r="C101" s="77" t="inlineStr">
        <is>
          <t>[MotorBearing B Warn] (TWD)</t>
        </is>
      </c>
      <c r="D101" s="78" t="inlineStr">
        <is>
          <t>Motor bearing B warning</t>
        </is>
      </c>
    </row>
    <row customFormat="1" r="102" s="60">
      <c r="A102" s="76" t="n"/>
      <c r="B102" s="77" t="n">
        <v>119</v>
      </c>
      <c r="C102" s="77" t="inlineStr">
        <is>
          <t>[Cabinet Overheat  Warn] (CHA)</t>
        </is>
      </c>
      <c r="D102" s="78" t="inlineStr">
        <is>
          <t>Cabinet overheat  warning</t>
        </is>
      </c>
    </row>
    <row customFormat="1" r="103" s="60">
      <c r="A103" s="76" t="n"/>
      <c r="B103" s="77" t="n">
        <v>124</v>
      </c>
      <c r="C103" s="77" t="inlineStr">
        <is>
          <t>[M/S Device Warn] (MSDA)</t>
        </is>
      </c>
      <c r="D103" s="78" t="inlineStr">
        <is>
          <t>M/S device warning</t>
        </is>
      </c>
    </row>
    <row customFormat="1" r="104" s="60">
      <c r="A104" s="76" t="n"/>
      <c r="B104" s="77" t="n">
        <v>125</v>
      </c>
      <c r="C104" s="77" t="inlineStr">
        <is>
          <t>[Backlash Warn] (BSQA)</t>
        </is>
      </c>
      <c r="D104" s="78" t="inlineStr">
        <is>
          <t>Backlash warning</t>
        </is>
      </c>
    </row>
    <row customFormat="1" r="105" s="60">
      <c r="A105" s="76" t="n"/>
      <c r="B105" s="77" t="n">
        <v>126</v>
      </c>
      <c r="C105" s="77" t="inlineStr">
        <is>
          <t>[Encoder Thermal Warn] (TPEA)</t>
        </is>
      </c>
      <c r="D105" s="78" t="inlineStr">
        <is>
          <t>Encoder module thermal warning</t>
        </is>
      </c>
    </row>
    <row customFormat="1" r="106" s="60">
      <c r="A106" s="76" t="n"/>
      <c r="B106" s="77" t="n">
        <v>132</v>
      </c>
      <c r="C106" s="77" t="inlineStr">
        <is>
          <t>[Over-voltage Warn] (OBW)</t>
        </is>
      </c>
      <c r="D106" s="78" t="inlineStr">
        <is>
          <t>Over-voltage warning</t>
        </is>
      </c>
    </row>
    <row customFormat="1" r="107" s="60">
      <c r="A107" s="76" t="n"/>
      <c r="B107" s="77" t="n">
        <v>133</v>
      </c>
      <c r="C107" s="77" t="inlineStr">
        <is>
          <t>[Temp Sens AI1 Warn] (TS1A)</t>
        </is>
      </c>
      <c r="D107" s="78" t="inlineStr">
        <is>
          <t>Temperature sensor AI1 warning</t>
        </is>
      </c>
    </row>
    <row customFormat="1" r="108" s="60">
      <c r="A108" s="76" t="n"/>
      <c r="B108" s="77" t="n">
        <v>135</v>
      </c>
      <c r="C108" s="77" t="inlineStr">
        <is>
          <t>[Temp Sens AI3 Warn] (TS3A)</t>
        </is>
      </c>
      <c r="D108" s="78" t="inlineStr">
        <is>
          <t>Temperature sensor AI3 warning</t>
        </is>
      </c>
    </row>
    <row customFormat="1" r="109" s="60">
      <c r="A109" s="76" t="n"/>
      <c r="B109" s="77" t="n">
        <v>136</v>
      </c>
      <c r="C109" s="77" t="inlineStr">
        <is>
          <t>[Temp Sens AI4 Warn] (TS4A)</t>
        </is>
      </c>
      <c r="D109" s="78" t="inlineStr">
        <is>
          <t>Temperature sensor AI4 warning</t>
        </is>
      </c>
    </row>
    <row customFormat="1" r="110" s="60">
      <c r="A110" s="76" t="n"/>
      <c r="B110" s="77" t="n">
        <v>137</v>
      </c>
      <c r="C110" s="77" t="inlineStr">
        <is>
          <t>[Temp Sens AI5 Warn] (TS5A)</t>
        </is>
      </c>
      <c r="D110" s="78" t="inlineStr">
        <is>
          <t>Temperature sensor AI5 warning</t>
        </is>
      </c>
    </row>
    <row customFormat="1" r="111" s="60">
      <c r="A111" s="76" t="n"/>
      <c r="B111" s="77" t="n">
        <v>138</v>
      </c>
      <c r="C111" s="77" t="inlineStr">
        <is>
          <t>[Motor Scaling Warn] (MOTW)</t>
        </is>
      </c>
      <c r="D111" s="78" t="inlineStr">
        <is>
          <t>Motor scaling warning</t>
        </is>
      </c>
    </row>
    <row customFormat="1" r="112" s="60">
      <c r="A112" s="76" t="n"/>
      <c r="B112" s="77" t="n">
        <v>139</v>
      </c>
      <c r="C112" s="77" t="inlineStr">
        <is>
          <t>[Mains Ground Warn] (IGW)</t>
        </is>
      </c>
      <c r="D112" s="78" t="inlineStr">
        <is>
          <t>Mains ground warning</t>
        </is>
      </c>
    </row>
    <row customFormat="1" r="113" s="60">
      <c r="A113" s="76" t="n"/>
      <c r="B113" s="77" t="n">
        <v>140</v>
      </c>
      <c r="C113" s="77" t="inlineStr">
        <is>
          <t>[Motor Ground Warn] (OGW)</t>
        </is>
      </c>
      <c r="D113" s="78" t="inlineStr">
        <is>
          <t>Motor ground warning</t>
        </is>
      </c>
    </row>
    <row customFormat="1" r="114" s="60">
      <c r="A114" s="76" t="n"/>
      <c r="B114" s="77" t="n">
        <v>141</v>
      </c>
      <c r="C114" s="77" t="inlineStr">
        <is>
          <t>[Controller Emb RTC Battery Warn] (CW01)</t>
        </is>
      </c>
      <c r="D114" s="78" t="inlineStr">
        <is>
          <t>Controller embedded RTC battery warning</t>
        </is>
      </c>
    </row>
    <row customFormat="1" r="115" s="60">
      <c r="A115" s="76" t="n"/>
      <c r="B115" s="77" t="n">
        <v>142</v>
      </c>
      <c r="C115" s="77" t="inlineStr">
        <is>
          <t>[Cooling Fan Warn] (CW02)</t>
        </is>
      </c>
      <c r="D115" s="78" t="inlineStr">
        <is>
          <t>Cooling fan warning</t>
        </is>
      </c>
    </row>
    <row customFormat="1" r="116" s="60">
      <c r="A116" s="76" t="n"/>
      <c r="B116" s="77" t="n">
        <v>143</v>
      </c>
      <c r="C116" s="77" t="inlineStr">
        <is>
          <t>[Cabinet Overheat] (CW03)</t>
        </is>
      </c>
      <c r="D116" s="78" t="inlineStr">
        <is>
          <t>Cabinet overheating</t>
        </is>
      </c>
    </row>
    <row customFormat="1" r="117" s="60">
      <c r="A117" s="76" t="n"/>
      <c r="B117" s="77" t="n">
        <v>144</v>
      </c>
      <c r="C117" s="77" t="inlineStr">
        <is>
          <t>[Cabinet Warning 4] (CW04)</t>
        </is>
      </c>
      <c r="D117" s="78" t="inlineStr">
        <is>
          <t>Cabinet Warning 4</t>
        </is>
      </c>
    </row>
    <row customFormat="1" r="118" s="60">
      <c r="A118" s="76" t="n"/>
      <c r="B118" s="77" t="n">
        <v>145</v>
      </c>
      <c r="C118" s="77" t="inlineStr">
        <is>
          <t>[Fan Power Supply Warn] (CW05)</t>
        </is>
      </c>
      <c r="D118" s="78" t="inlineStr">
        <is>
          <t>Fan power supply warning</t>
        </is>
      </c>
    </row>
    <row customFormat="1" r="119" s="60">
      <c r="A119" s="76" t="n"/>
      <c r="B119" s="77" t="n">
        <v>146</v>
      </c>
      <c r="C119" s="77" t="inlineStr">
        <is>
          <t>[Auxiliary Power Supply Warn] (CW06)</t>
        </is>
      </c>
      <c r="D119" s="78" t="inlineStr">
        <is>
          <t>Auxiliary power supply warning</t>
        </is>
      </c>
    </row>
    <row customFormat="1" r="120" s="60">
      <c r="A120" s="76" t="n"/>
      <c r="B120" s="77" t="n">
        <v>147</v>
      </c>
      <c r="C120" s="77" t="inlineStr">
        <is>
          <t>[LV Surge Arrestor Warn] (CW07)</t>
        </is>
      </c>
      <c r="D120" s="78" t="inlineStr">
        <is>
          <t>LV surge arrestor warning</t>
        </is>
      </c>
    </row>
    <row customFormat="1" r="121" s="60">
      <c r="A121" s="76" t="n"/>
      <c r="B121" s="77" t="n">
        <v>148</v>
      </c>
      <c r="C121" s="77" t="inlineStr">
        <is>
          <t>[Cabinet Warning 8] (CW08)</t>
        </is>
      </c>
      <c r="D121" s="78" t="inlineStr">
        <is>
          <t>Cabinet Warning 8</t>
        </is>
      </c>
    </row>
    <row customFormat="1" r="122" s="60">
      <c r="A122" s="76" t="n"/>
      <c r="B122" s="77" t="n">
        <v>149</v>
      </c>
      <c r="C122" s="77" t="inlineStr">
        <is>
          <t>[Cabinet Warning 9] (CW09)</t>
        </is>
      </c>
      <c r="D122" s="78" t="inlineStr">
        <is>
          <t>Cabinet Warning 9</t>
        </is>
      </c>
    </row>
    <row customFormat="1" r="123" s="60">
      <c r="A123" s="76" t="n"/>
      <c r="B123" s="77" t="n">
        <v>150</v>
      </c>
      <c r="C123" s="77" t="inlineStr">
        <is>
          <t>[Cabinet Warning 10] (CW10)</t>
        </is>
      </c>
      <c r="D123" s="78" t="inlineStr">
        <is>
          <t>Cabinet Warning 10</t>
        </is>
      </c>
    </row>
    <row customFormat="1" r="124" s="60">
      <c r="A124" s="76" t="n"/>
      <c r="B124" s="77" t="n">
        <v>151</v>
      </c>
      <c r="C124" s="77" t="inlineStr">
        <is>
          <t>[QF2 Feedback Warn] (CW11)</t>
        </is>
      </c>
      <c r="D124" s="78" t="inlineStr">
        <is>
          <t>QF2 feedback warning</t>
        </is>
      </c>
    </row>
    <row customFormat="1" r="125" s="60">
      <c r="A125" s="76" t="n"/>
      <c r="B125" s="77" t="n">
        <v>152</v>
      </c>
      <c r="C125" s="77" t="inlineStr">
        <is>
          <t>[QF3 Feedback Warn] (CW12)</t>
        </is>
      </c>
      <c r="D125" s="78" t="inlineStr">
        <is>
          <t>QF3 feedback warning</t>
        </is>
      </c>
    </row>
    <row customFormat="1" r="126" s="60">
      <c r="A126" s="76" t="n"/>
      <c r="B126" s="77" t="n">
        <v>153</v>
      </c>
      <c r="C126" s="77" t="inlineStr">
        <is>
          <t>[QF4 Feedback Warn] (CW13)</t>
        </is>
      </c>
      <c r="D126" s="78" t="inlineStr">
        <is>
          <t>QF4 feedback warning</t>
        </is>
      </c>
    </row>
    <row customFormat="1" r="127" s="60">
      <c r="A127" s="76" t="n"/>
      <c r="B127" s="77" t="n">
        <v>154</v>
      </c>
      <c r="C127" s="77" t="inlineStr">
        <is>
          <t>[QF11 Feedback Warn] (CW14)</t>
        </is>
      </c>
      <c r="D127" s="78" t="inlineStr">
        <is>
          <t>QF11 feedback warning</t>
        </is>
      </c>
    </row>
    <row customFormat="1" r="128" s="60">
      <c r="A128" s="76" t="n"/>
      <c r="B128" s="77" t="n">
        <v>155</v>
      </c>
      <c r="C128" s="77" t="inlineStr">
        <is>
          <t>[PLC Cabinet Warning 15] (CW15)</t>
        </is>
      </c>
      <c r="D128" s="78" t="inlineStr">
        <is>
          <t>PLC Cabinet Warning 15</t>
        </is>
      </c>
    </row>
    <row customFormat="1" r="129" s="60">
      <c r="A129" s="76" t="n"/>
      <c r="B129" s="77" t="n">
        <v>156</v>
      </c>
      <c r="C129" s="77" t="inlineStr">
        <is>
          <t>[Cabinet Warning 16] (CW16)</t>
        </is>
      </c>
      <c r="D129" s="78" t="inlineStr">
        <is>
          <t>Cabinet Warning 16</t>
        </is>
      </c>
    </row>
    <row customFormat="1" r="130" s="60">
      <c r="A130" s="76" t="n"/>
      <c r="B130" s="77" t="n">
        <v>157</v>
      </c>
      <c r="C130" s="77" t="inlineStr">
        <is>
          <t>[Transformer 1 Th Warn] (CW17)</t>
        </is>
      </c>
      <c r="D130" s="78" t="inlineStr">
        <is>
          <t>Transformer 1 thermal warning</t>
        </is>
      </c>
    </row>
    <row customFormat="1" r="131" s="60">
      <c r="A131" s="76" t="n"/>
      <c r="B131" s="77" t="n">
        <v>158</v>
      </c>
      <c r="C131" s="77" t="inlineStr">
        <is>
          <t>[Transformer 2 Th Warn] (CW18)</t>
        </is>
      </c>
      <c r="D131" s="78" t="inlineStr">
        <is>
          <t>Transformer 2 thermal warning</t>
        </is>
      </c>
    </row>
    <row customFormat="1" r="132" s="60">
      <c r="A132" s="76" t="n"/>
      <c r="B132" s="77" t="n">
        <v>159</v>
      </c>
      <c r="C132" s="77" t="inlineStr">
        <is>
          <t>[MotorWinding 1 Error] (CW19)</t>
        </is>
      </c>
      <c r="D132" s="78" t="inlineStr">
        <is>
          <t>Motor winding 1 error</t>
        </is>
      </c>
    </row>
    <row customFormat="1" r="133" s="60">
      <c r="A133" s="76" t="n"/>
      <c r="B133" s="77" t="n">
        <v>160</v>
      </c>
      <c r="C133" s="77" t="inlineStr">
        <is>
          <t>[MotorWinding 2 Error] (CW20)</t>
        </is>
      </c>
      <c r="D133" s="78" t="inlineStr">
        <is>
          <t>Motor winding 2 error</t>
        </is>
      </c>
    </row>
    <row customFormat="1" r="134" s="60">
      <c r="A134" s="76" t="n"/>
      <c r="B134" s="77" t="n">
        <v>161</v>
      </c>
      <c r="C134" s="77" t="inlineStr">
        <is>
          <t>[MotorBearing 1 Error] (CW21)</t>
        </is>
      </c>
      <c r="D134" s="78" t="inlineStr">
        <is>
          <t>Motor bearing 1 error</t>
        </is>
      </c>
    </row>
    <row customFormat="1" r="135" s="60">
      <c r="A135" s="76" t="n"/>
      <c r="B135" s="77" t="n">
        <v>162</v>
      </c>
      <c r="C135" s="77" t="inlineStr">
        <is>
          <t>[MotorBearing 2 Error] (CW22)</t>
        </is>
      </c>
      <c r="D135" s="78" t="inlineStr">
        <is>
          <t>Motor bearing 2 error</t>
        </is>
      </c>
    </row>
    <row customFormat="1" r="136" s="60">
      <c r="A136" s="76" t="n"/>
      <c r="B136" s="77" t="n">
        <v>163</v>
      </c>
      <c r="C136" s="77" t="inlineStr">
        <is>
          <t>[Cabinet Warning 23] (CW23)</t>
        </is>
      </c>
      <c r="D136" s="78" t="inlineStr">
        <is>
          <t>Cabinet Warning 23</t>
        </is>
      </c>
    </row>
    <row customFormat="1" r="137" s="60">
      <c r="A137" s="76" t="n"/>
      <c r="B137" s="77" t="n">
        <v>164</v>
      </c>
      <c r="C137" s="77" t="inlineStr">
        <is>
          <t>[Cabinet Warning 24] (CW24)</t>
        </is>
      </c>
      <c r="D137" s="78" t="inlineStr">
        <is>
          <t>Cabinet Warning 24</t>
        </is>
      </c>
    </row>
    <row customFormat="1" r="138" s="60">
      <c r="A138" s="76" t="n"/>
      <c r="B138" s="77" t="n">
        <v>165</v>
      </c>
      <c r="C138" s="77" t="inlineStr">
        <is>
          <t>[Cabinet Warning 25] (CW25)</t>
        </is>
      </c>
      <c r="D138" s="78" t="inlineStr">
        <is>
          <t>Cabinet Warning 25</t>
        </is>
      </c>
    </row>
    <row customFormat="1" r="139" s="60">
      <c r="A139" s="76" t="n"/>
      <c r="B139" s="77" t="n">
        <v>166</v>
      </c>
      <c r="C139" s="77" t="inlineStr">
        <is>
          <t>[Cabinet Warning 26] (CW26)</t>
        </is>
      </c>
      <c r="D139" s="78" t="inlineStr">
        <is>
          <t>Cabinet Warning 26</t>
        </is>
      </c>
    </row>
    <row customFormat="1" r="140" s="60">
      <c r="A140" s="76" t="n"/>
      <c r="B140" s="77" t="n">
        <v>167</v>
      </c>
      <c r="C140" s="77" t="inlineStr">
        <is>
          <t>[Cabinet Warning 27] (CW27)</t>
        </is>
      </c>
      <c r="D140" s="78" t="inlineStr">
        <is>
          <t>Cabinet Warning 27</t>
        </is>
      </c>
    </row>
    <row customFormat="1" r="141" s="60">
      <c r="A141" s="76" t="n"/>
      <c r="B141" s="77" t="n">
        <v>168</v>
      </c>
      <c r="C141" s="77" t="inlineStr">
        <is>
          <t>[Cabinet Warning 28] (CW28)</t>
        </is>
      </c>
      <c r="D141" s="78" t="inlineStr">
        <is>
          <t>Cabinet Warning 28</t>
        </is>
      </c>
    </row>
    <row customFormat="1" r="142" s="60">
      <c r="A142" s="76" t="n"/>
      <c r="B142" s="77" t="n">
        <v>169</v>
      </c>
      <c r="C142" s="77" t="inlineStr">
        <is>
          <t>[Cabinet Warning 29] (CW29)</t>
        </is>
      </c>
      <c r="D142" s="78" t="inlineStr">
        <is>
          <t>Cabinet Warning 29</t>
        </is>
      </c>
    </row>
    <row customFormat="1" r="143" s="60">
      <c r="A143" s="76" t="n"/>
      <c r="B143" s="77" t="n">
        <v>170</v>
      </c>
      <c r="C143" s="77" t="inlineStr">
        <is>
          <t>[Cabinet Warning 30] (CW30)</t>
        </is>
      </c>
      <c r="D143" s="78" t="inlineStr">
        <is>
          <t>Cabinet Warning 30</t>
        </is>
      </c>
    </row>
    <row customFormat="1" r="144" s="60">
      <c r="A144" s="76" t="n"/>
      <c r="B144" s="77" t="n">
        <v>171</v>
      </c>
      <c r="C144" s="77" t="inlineStr">
        <is>
          <t>[Cabinet Warning 31] (CW31)</t>
        </is>
      </c>
      <c r="D144" s="78" t="inlineStr">
        <is>
          <t>Cabinet Warning 31</t>
        </is>
      </c>
    </row>
    <row customFormat="1" r="145" s="60">
      <c r="A145" s="76" t="n"/>
      <c r="B145" s="77" t="n">
        <v>172</v>
      </c>
      <c r="C145" s="77" t="inlineStr">
        <is>
          <t>[Cabinet Warning 32] (CW32)</t>
        </is>
      </c>
      <c r="D145" s="78" t="inlineStr">
        <is>
          <t>Cabinet Warning 32</t>
        </is>
      </c>
    </row>
    <row customFormat="1" r="146" s="60">
      <c r="A146" s="76" t="n"/>
      <c r="B146" s="77" t="n">
        <v>173</v>
      </c>
      <c r="C146" s="77" t="inlineStr">
        <is>
          <t>[App Warning 1] (AW01)</t>
        </is>
      </c>
      <c r="D146" s="78" t="inlineStr">
        <is>
          <t>Application Warning 1</t>
        </is>
      </c>
    </row>
    <row customFormat="1" r="147" s="60">
      <c r="A147" s="76" t="n"/>
      <c r="B147" s="77" t="n">
        <v>174</v>
      </c>
      <c r="C147" s="77" t="inlineStr">
        <is>
          <t>[App Warning 2] (AW02)</t>
        </is>
      </c>
      <c r="D147" s="78" t="inlineStr">
        <is>
          <t>Application Warning 2</t>
        </is>
      </c>
    </row>
    <row customFormat="1" r="148" s="60">
      <c r="A148" s="76" t="n"/>
      <c r="B148" s="77" t="n">
        <v>175</v>
      </c>
      <c r="C148" s="77" t="inlineStr">
        <is>
          <t>[App Warning 3] (AW03)</t>
        </is>
      </c>
      <c r="D148" s="78" t="inlineStr">
        <is>
          <t>Application Warning 3</t>
        </is>
      </c>
    </row>
    <row customFormat="1" r="149" s="60">
      <c r="A149" s="76" t="n"/>
      <c r="B149" s="77" t="n">
        <v>176</v>
      </c>
      <c r="C149" s="77" t="inlineStr">
        <is>
          <t>[App Warning 4] (AW04)</t>
        </is>
      </c>
      <c r="D149" s="78" t="inlineStr">
        <is>
          <t>Application Warning 4</t>
        </is>
      </c>
    </row>
    <row customFormat="1" r="150" s="60">
      <c r="A150" s="76" t="n"/>
      <c r="B150" s="77" t="n">
        <v>177</v>
      </c>
      <c r="C150" s="77" t="inlineStr">
        <is>
          <t>[App Warning 5] (AW05)</t>
        </is>
      </c>
      <c r="D150" s="78" t="inlineStr">
        <is>
          <t>Application Warning 5</t>
        </is>
      </c>
    </row>
    <row customFormat="1" r="151" s="60">
      <c r="A151" s="76" t="n"/>
      <c r="B151" s="77" t="n">
        <v>178</v>
      </c>
      <c r="C151" s="77" t="inlineStr">
        <is>
          <t>[App Warning 6] (AW06)</t>
        </is>
      </c>
      <c r="D151" s="78" t="inlineStr">
        <is>
          <t>Application Warning 6</t>
        </is>
      </c>
    </row>
    <row customFormat="1" r="152" s="60">
      <c r="A152" s="76" t="n"/>
      <c r="B152" s="77" t="n">
        <v>179</v>
      </c>
      <c r="C152" s="77" t="inlineStr">
        <is>
          <t>[App Warning 7] (AW07)</t>
        </is>
      </c>
      <c r="D152" s="78" t="inlineStr">
        <is>
          <t>Application Warning 7</t>
        </is>
      </c>
    </row>
    <row customFormat="1" r="153" s="60">
      <c r="A153" s="76" t="n"/>
      <c r="B153" s="77" t="n">
        <v>180</v>
      </c>
      <c r="C153" s="77" t="inlineStr">
        <is>
          <t>[App Warning 8] (AW08)</t>
        </is>
      </c>
      <c r="D153" s="78" t="inlineStr">
        <is>
          <t>Application Warning 8</t>
        </is>
      </c>
    </row>
    <row customFormat="1" r="154" s="60">
      <c r="A154" s="76" t="n"/>
      <c r="B154" s="77" t="n">
        <v>181</v>
      </c>
      <c r="C154" s="77" t="inlineStr">
        <is>
          <t>[App Warning 9] (AW09)</t>
        </is>
      </c>
      <c r="D154" s="78" t="inlineStr">
        <is>
          <t>Application Warning 9</t>
        </is>
      </c>
    </row>
    <row customFormat="1" r="155" s="60">
      <c r="A155" s="76" t="n"/>
      <c r="B155" s="77" t="n">
        <v>182</v>
      </c>
      <c r="C155" s="77" t="inlineStr">
        <is>
          <t>[App Warning 10] (AW10)</t>
        </is>
      </c>
      <c r="D155" s="78" t="inlineStr">
        <is>
          <t>Application Warning 10</t>
        </is>
      </c>
    </row>
    <row customFormat="1" r="156" s="60">
      <c r="A156" s="76" t="n"/>
      <c r="B156" s="77" t="n">
        <v>183</v>
      </c>
      <c r="C156" s="77" t="inlineStr">
        <is>
          <t>[App Warning 11] (AW11)</t>
        </is>
      </c>
      <c r="D156" s="78" t="inlineStr">
        <is>
          <t>Application Warning 11</t>
        </is>
      </c>
    </row>
    <row customFormat="1" r="157" s="60">
      <c r="A157" s="76" t="n"/>
      <c r="B157" s="77" t="n">
        <v>184</v>
      </c>
      <c r="C157" s="77" t="inlineStr">
        <is>
          <t>[App Warning 12] (AW12)</t>
        </is>
      </c>
      <c r="D157" s="78" t="inlineStr">
        <is>
          <t>Application Warning 12</t>
        </is>
      </c>
    </row>
    <row customFormat="1" r="158" s="60">
      <c r="A158" s="76" t="n"/>
      <c r="B158" s="77" t="n">
        <v>185</v>
      </c>
      <c r="C158" s="77" t="inlineStr">
        <is>
          <t>[App Warning 13] (AW13)</t>
        </is>
      </c>
      <c r="D158" s="78" t="inlineStr">
        <is>
          <t>Application Warning 13</t>
        </is>
      </c>
    </row>
    <row customFormat="1" r="159" s="60">
      <c r="A159" s="76" t="n"/>
      <c r="B159" s="77" t="n">
        <v>186</v>
      </c>
      <c r="C159" s="77" t="inlineStr">
        <is>
          <t>[App Warning 14] (AW14)</t>
        </is>
      </c>
      <c r="D159" s="78" t="inlineStr">
        <is>
          <t>Application Warning 14</t>
        </is>
      </c>
    </row>
    <row customFormat="1" r="160" s="60">
      <c r="A160" s="76" t="n"/>
      <c r="B160" s="77" t="n">
        <v>187</v>
      </c>
      <c r="C160" s="77" t="inlineStr">
        <is>
          <t>[App Warning 15] (AW15)</t>
        </is>
      </c>
      <c r="D160" s="78" t="inlineStr">
        <is>
          <t>Application Warning 15</t>
        </is>
      </c>
    </row>
    <row customFormat="1" r="161" s="60">
      <c r="A161" s="76" t="n"/>
      <c r="B161" s="77" t="n">
        <v>188</v>
      </c>
      <c r="C161" s="77" t="inlineStr">
        <is>
          <t>[App Warning 16] (AW16)</t>
        </is>
      </c>
      <c r="D161" s="78" t="inlineStr">
        <is>
          <t>Application Warning 16</t>
        </is>
      </c>
    </row>
    <row customFormat="1" r="162" s="60">
      <c r="A162" s="76" t="n"/>
      <c r="B162" s="77" t="n">
        <v>189</v>
      </c>
      <c r="C162" s="77" t="inlineStr">
        <is>
          <t>[Bypass Poc Warning 1] (BYW1)</t>
        </is>
      </c>
      <c r="D162" s="78" t="inlineStr">
        <is>
          <t>Bypass Poc Warning 1</t>
        </is>
      </c>
    </row>
    <row customFormat="1" r="163" s="60">
      <c r="A163" s="76" t="n"/>
      <c r="B163" s="77" t="n">
        <v>190</v>
      </c>
      <c r="C163" s="77" t="inlineStr">
        <is>
          <t>[Bypass Poc Warning 2] (BYW2)</t>
        </is>
      </c>
      <c r="D163" s="78" t="inlineStr">
        <is>
          <t>Bypass Poc Warning 2</t>
        </is>
      </c>
    </row>
    <row customFormat="1" r="164" s="60">
      <c r="A164" s="73" t="inlineStr">
        <is>
          <t>APPS</t>
        </is>
      </c>
      <c r="B164" s="74" t="n">
        <v>0</v>
      </c>
      <c r="C164" s="74" t="inlineStr">
        <is>
          <t>[Running ] (RUN)</t>
        </is>
      </c>
      <c r="D164" s="75" t="inlineStr">
        <is>
          <t xml:space="preserve">Running </t>
        </is>
      </c>
    </row>
    <row customFormat="1" r="165" s="60">
      <c r="A165" s="76" t="n"/>
      <c r="B165" s="77" t="n">
        <v>1</v>
      </c>
      <c r="C165" s="77" t="inlineStr">
        <is>
          <t>[Stop] (STOP)</t>
        </is>
      </c>
      <c r="D165" s="78" t="inlineStr">
        <is>
          <t>Stop</t>
        </is>
      </c>
    </row>
    <row customFormat="1" r="166" s="60">
      <c r="A166" s="76" t="n"/>
      <c r="B166" s="77" t="n">
        <v>2</v>
      </c>
      <c r="C166" s="77" t="inlineStr">
        <is>
          <t>[Local Mode Active] (LOCAL)</t>
        </is>
      </c>
      <c r="D166" s="78" t="inlineStr">
        <is>
          <t>Local mode is active</t>
        </is>
      </c>
    </row>
    <row customFormat="1" r="167" s="60">
      <c r="A167" s="76" t="n"/>
      <c r="B167" s="77" t="n">
        <v>3</v>
      </c>
      <c r="C167" s="77" t="inlineStr">
        <is>
          <t>[Channel 2 Active] (OVER)</t>
        </is>
      </c>
      <c r="D167" s="78" t="inlineStr">
        <is>
          <t>Channel 2 Active</t>
        </is>
      </c>
    </row>
    <row customFormat="1" r="168" s="60">
      <c r="A168" s="76" t="n"/>
      <c r="B168" s="77" t="n">
        <v>4</v>
      </c>
      <c r="C168" s="77" t="inlineStr">
        <is>
          <t>[Manual Mode Active] (MANU)</t>
        </is>
      </c>
      <c r="D168" s="78" t="inlineStr">
        <is>
          <t>Manual mode is active</t>
        </is>
      </c>
    </row>
    <row customFormat="1" r="169" s="60">
      <c r="A169" s="76" t="n"/>
      <c r="B169" s="77" t="n">
        <v>5</v>
      </c>
      <c r="C169" s="77" t="inlineStr">
        <is>
          <t>[PID Active] (AUTO)</t>
        </is>
      </c>
      <c r="D169" s="78" t="inlineStr">
        <is>
          <t>PID Active</t>
        </is>
      </c>
    </row>
    <row customFormat="1" r="170" s="60">
      <c r="A170" s="76" t="n"/>
      <c r="B170" s="77" t="n">
        <v>10</v>
      </c>
      <c r="C170" s="77" t="inlineStr">
        <is>
          <t>[Boost In progress] (BOOST)</t>
        </is>
      </c>
      <c r="D170" s="78" t="inlineStr">
        <is>
          <t>Boost is in progress</t>
        </is>
      </c>
    </row>
    <row customFormat="1" r="171" s="60">
      <c r="A171" s="76" t="n"/>
      <c r="B171" s="77" t="n">
        <v>11</v>
      </c>
      <c r="C171" s="77" t="inlineStr">
        <is>
          <t>[Sleep Active] (SLEEP)</t>
        </is>
      </c>
      <c r="D171" s="78" t="inlineStr">
        <is>
          <t>Sleep mode is active</t>
        </is>
      </c>
    </row>
    <row customFormat="1" r="172" s="60">
      <c r="A172" s="76" t="n"/>
      <c r="B172" s="77" t="n">
        <v>14</v>
      </c>
      <c r="C172" s="77" t="inlineStr">
        <is>
          <t>[BL In Progress] (BQS)</t>
        </is>
      </c>
      <c r="D172" s="78" t="inlineStr">
        <is>
          <t>Backlash in progress</t>
        </is>
      </c>
    </row>
    <row customFormat="1" r="173" s="60">
      <c r="A173" s="73" t="inlineStr">
        <is>
          <t>APPT</t>
        </is>
      </c>
      <c r="B173" s="74" t="n">
        <v>0</v>
      </c>
      <c r="C173" s="74" t="inlineStr">
        <is>
          <t>[Generic Pump Control] (GPMP)</t>
        </is>
      </c>
      <c r="D173" s="75" t="inlineStr">
        <is>
          <t>Generic Pump Control</t>
        </is>
      </c>
    </row>
    <row customFormat="1" r="174" s="60">
      <c r="A174" s="76" t="n"/>
      <c r="B174" s="77" t="n">
        <v>3</v>
      </c>
      <c r="C174" s="77" t="inlineStr">
        <is>
          <t>[Generic Fan Control] (FAN)</t>
        </is>
      </c>
      <c r="D174" s="78" t="inlineStr">
        <is>
          <t>Generic fan control application</t>
        </is>
      </c>
    </row>
    <row customFormat="1" r="175" s="60">
      <c r="A175" s="76" t="n"/>
      <c r="B175" s="77" t="n">
        <v>5</v>
      </c>
      <c r="C175" s="77" t="inlineStr">
        <is>
          <t>[Conveyor] (CONV)</t>
        </is>
      </c>
      <c r="D175" s="78" t="inlineStr">
        <is>
          <t>Conveyor</t>
        </is>
      </c>
    </row>
    <row customFormat="1" r="176" s="60">
      <c r="A176" s="76" t="n"/>
      <c r="B176" s="77" t="n">
        <v>255</v>
      </c>
      <c r="C176" s="77" t="inlineStr">
        <is>
          <t>[All Applications] (ALL)</t>
        </is>
      </c>
      <c r="D176" s="78" t="inlineStr">
        <is>
          <t>All application functions available</t>
        </is>
      </c>
    </row>
    <row customFormat="1" r="177" s="60">
      <c r="A177" s="73" t="inlineStr">
        <is>
          <t>ASA</t>
        </is>
      </c>
      <c r="B177" s="74" t="n">
        <v>0</v>
      </c>
      <c r="C177" s="74" t="inlineStr">
        <is>
          <t>[No] (NO)</t>
        </is>
      </c>
      <c r="D177" s="75" t="inlineStr">
        <is>
          <t>No</t>
        </is>
      </c>
    </row>
    <row customFormat="1" r="178" s="60">
      <c r="A178" s="76" t="n"/>
      <c r="B178" s="77" t="n">
        <v>1</v>
      </c>
      <c r="C178" s="77" t="inlineStr">
        <is>
          <t>[Yes] (YES)</t>
        </is>
      </c>
      <c r="D178" s="78" t="inlineStr">
        <is>
          <t>Yes</t>
        </is>
      </c>
    </row>
    <row customFormat="1" r="179" s="60">
      <c r="A179" s="76" t="n"/>
      <c r="B179" s="77" t="n">
        <v>2</v>
      </c>
      <c r="C179" s="77" t="inlineStr">
        <is>
          <t>[Done] (DONE)</t>
        </is>
      </c>
      <c r="D179" s="78" t="inlineStr">
        <is>
          <t>Done</t>
        </is>
      </c>
    </row>
    <row customFormat="1" r="180" s="60">
      <c r="A180" s="73" t="inlineStr">
        <is>
          <t>AST</t>
        </is>
      </c>
      <c r="B180" s="74" t="n">
        <v>3</v>
      </c>
      <c r="C180" s="74" t="inlineStr">
        <is>
          <t>[IPM align.] (IPMA)</t>
        </is>
      </c>
      <c r="D180" s="75" t="inlineStr">
        <is>
          <t>IPM alignment</t>
        </is>
      </c>
    </row>
    <row customFormat="1" r="181" s="60">
      <c r="A181" s="76" t="n"/>
      <c r="B181" s="77" t="n">
        <v>4</v>
      </c>
      <c r="C181" s="77" t="inlineStr">
        <is>
          <t>[SPM align.] (SPMA)</t>
        </is>
      </c>
      <c r="D181" s="78" t="inlineStr">
        <is>
          <t>SPM alignment</t>
        </is>
      </c>
    </row>
    <row customFormat="1" r="182" s="60">
      <c r="A182" s="76" t="n"/>
      <c r="B182" s="77" t="n">
        <v>7</v>
      </c>
      <c r="C182" s="77" t="inlineStr">
        <is>
          <t>[Rotational Current Injection] (RCI)</t>
        </is>
      </c>
      <c r="D182" s="78" t="inlineStr">
        <is>
          <t>Rotational Current Injection</t>
        </is>
      </c>
    </row>
    <row customFormat="1" r="183" s="60">
      <c r="A183" s="76" t="n"/>
      <c r="B183" s="77" t="n">
        <v>254</v>
      </c>
      <c r="C183" s="77" t="inlineStr">
        <is>
          <t>[No align.] (NO)</t>
        </is>
      </c>
      <c r="D183" s="78" t="inlineStr">
        <is>
          <t>NO alignment</t>
        </is>
      </c>
    </row>
    <row customFormat="1" r="184" s="60">
      <c r="A184" s="73" t="inlineStr">
        <is>
          <t>ASTS</t>
        </is>
      </c>
      <c r="B184" s="74" t="n">
        <v>0</v>
      </c>
      <c r="C184" s="74" t="inlineStr">
        <is>
          <t>[Not Done] (TAB)</t>
        </is>
      </c>
      <c r="D184" s="75" t="inlineStr">
        <is>
          <t>Not done</t>
        </is>
      </c>
    </row>
    <row customFormat="1" r="185" s="60">
      <c r="A185" s="76" t="n"/>
      <c r="B185" s="77" t="n">
        <v>1</v>
      </c>
      <c r="C185" s="77" t="inlineStr">
        <is>
          <t>[Pending] (PEND)</t>
        </is>
      </c>
      <c r="D185" s="78" t="inlineStr">
        <is>
          <t>Pending</t>
        </is>
      </c>
    </row>
    <row customFormat="1" r="186" s="60">
      <c r="A186" s="76" t="n"/>
      <c r="B186" s="77" t="n">
        <v>2</v>
      </c>
      <c r="C186" s="77" t="inlineStr">
        <is>
          <t>[In progress] (PROG)</t>
        </is>
      </c>
      <c r="D186" s="78" t="inlineStr">
        <is>
          <t>In progress</t>
        </is>
      </c>
    </row>
    <row customFormat="1" r="187" s="60">
      <c r="A187" s="76" t="n"/>
      <c r="B187" s="77" t="n">
        <v>3</v>
      </c>
      <c r="C187" s="77" t="inlineStr">
        <is>
          <t>[Error] (FAIL)</t>
        </is>
      </c>
      <c r="D187" s="78" t="inlineStr">
        <is>
          <t>Error detected</t>
        </is>
      </c>
    </row>
    <row customFormat="1" r="188" s="60">
      <c r="A188" s="76" t="n"/>
      <c r="B188" s="77" t="n">
        <v>4</v>
      </c>
      <c r="C188" s="77" t="inlineStr">
        <is>
          <t>[Done] (DONE)</t>
        </is>
      </c>
      <c r="D188" s="78" t="inlineStr">
        <is>
          <t>Done</t>
        </is>
      </c>
    </row>
    <row customFormat="1" r="189" s="60">
      <c r="A189" s="76" t="n"/>
      <c r="B189" s="77" t="n">
        <v>5</v>
      </c>
      <c r="C189" s="77" t="inlineStr">
        <is>
          <t>[Custom Value] (CUS)</t>
        </is>
      </c>
      <c r="D189" s="68" t="n"/>
    </row>
    <row customFormat="1" r="190" s="60">
      <c r="A190" s="73" t="inlineStr">
        <is>
          <t>ATA</t>
        </is>
      </c>
      <c r="B190" s="74" t="n">
        <v>0</v>
      </c>
      <c r="C190" s="74" t="inlineStr">
        <is>
          <t>[No] (NO)</t>
        </is>
      </c>
      <c r="D190" s="75" t="inlineStr">
        <is>
          <t>No</t>
        </is>
      </c>
    </row>
    <row customFormat="1" r="191" s="60">
      <c r="A191" s="76" t="n"/>
      <c r="B191" s="77" t="n">
        <v>1</v>
      </c>
      <c r="C191" s="77" t="inlineStr">
        <is>
          <t>[Power On] (PON)</t>
        </is>
      </c>
      <c r="D191" s="78" t="inlineStr">
        <is>
          <t>Power On</t>
        </is>
      </c>
    </row>
    <row customFormat="1" r="192" s="60">
      <c r="A192" s="76" t="n"/>
      <c r="B192" s="77" t="n">
        <v>2</v>
      </c>
      <c r="C192" s="77" t="inlineStr">
        <is>
          <t>[Run Command] (AUTO)</t>
        </is>
      </c>
      <c r="D192" s="78" t="inlineStr">
        <is>
          <t>Run command</t>
        </is>
      </c>
    </row>
    <row customFormat="1" r="193" s="60">
      <c r="A193" s="73" t="inlineStr">
        <is>
          <t>AUT</t>
        </is>
      </c>
      <c r="B193" s="74" t="n">
        <v>0</v>
      </c>
      <c r="C193" s="74" t="inlineStr">
        <is>
          <t>[No] (NO)</t>
        </is>
      </c>
      <c r="D193" s="75" t="inlineStr">
        <is>
          <t>No</t>
        </is>
      </c>
    </row>
    <row customFormat="1" r="194" s="60">
      <c r="A194" s="76" t="n"/>
      <c r="B194" s="77" t="n">
        <v>1</v>
      </c>
      <c r="C194" s="77" t="inlineStr">
        <is>
          <t>[Yes] (YES)</t>
        </is>
      </c>
      <c r="D194" s="78" t="inlineStr">
        <is>
          <t>Yes</t>
        </is>
      </c>
    </row>
    <row customFormat="1" r="195" s="60">
      <c r="A195" s="73" t="inlineStr">
        <is>
          <t>BDCO</t>
        </is>
      </c>
      <c r="B195" s="74" t="n">
        <v>38</v>
      </c>
      <c r="C195" s="74" t="inlineStr">
        <is>
          <t>[50 kbps] (50K)</t>
        </is>
      </c>
      <c r="D195" s="75" t="inlineStr">
        <is>
          <t>Baud rate 50kbps</t>
        </is>
      </c>
    </row>
    <row customFormat="1" r="196" s="60">
      <c r="A196" s="76" t="n"/>
      <c r="B196" s="77" t="n">
        <v>52</v>
      </c>
      <c r="C196" s="77" t="inlineStr">
        <is>
          <t>[125 kbps] (125K)</t>
        </is>
      </c>
      <c r="D196" s="78" t="inlineStr">
        <is>
          <t>Baud rate 125kbps</t>
        </is>
      </c>
    </row>
    <row customFormat="1" r="197" s="60">
      <c r="A197" s="76" t="n"/>
      <c r="B197" s="77" t="n">
        <v>60</v>
      </c>
      <c r="C197" s="77" t="inlineStr">
        <is>
          <t>[250 kbps] (250K)</t>
        </is>
      </c>
      <c r="D197" s="78" t="inlineStr">
        <is>
          <t>Baud rate 250kbps</t>
        </is>
      </c>
    </row>
    <row customFormat="1" r="198" s="60">
      <c r="A198" s="76" t="n"/>
      <c r="B198" s="77" t="n">
        <v>68</v>
      </c>
      <c r="C198" s="77" t="inlineStr">
        <is>
          <t>[500 kbps] (500K)</t>
        </is>
      </c>
      <c r="D198" s="78" t="inlineStr">
        <is>
          <t>Baud rate 500kbps</t>
        </is>
      </c>
    </row>
    <row customFormat="1" r="199" s="60">
      <c r="A199" s="76" t="n"/>
      <c r="B199" s="77" t="n">
        <v>76</v>
      </c>
      <c r="C199" s="77" t="inlineStr">
        <is>
          <t>[1 Mbps] (1M)</t>
        </is>
      </c>
      <c r="D199" s="78" t="inlineStr">
        <is>
          <t>Baud rate 1Mbps</t>
        </is>
      </c>
    </row>
    <row customFormat="1" r="200" s="60">
      <c r="A200" s="73" t="inlineStr">
        <is>
          <t>BFR</t>
        </is>
      </c>
      <c r="B200" s="74" t="n">
        <v>0</v>
      </c>
      <c r="C200" s="74" t="inlineStr">
        <is>
          <t>[50Hz IEC] (50Hz)</t>
        </is>
      </c>
      <c r="D200" s="75" t="inlineStr">
        <is>
          <t>50Hz Motor frequency</t>
        </is>
      </c>
    </row>
    <row customFormat="1" r="201" s="60">
      <c r="A201" s="76" t="n"/>
      <c r="B201" s="77" t="n">
        <v>1</v>
      </c>
      <c r="C201" s="77" t="inlineStr">
        <is>
          <t>[60Hz NEMA] (60Hz)</t>
        </is>
      </c>
      <c r="D201" s="78" t="inlineStr">
        <is>
          <t>60Hz Motor frequency</t>
        </is>
      </c>
    </row>
    <row customFormat="1" r="202" s="60">
      <c r="A202" s="73" t="inlineStr">
        <is>
          <t>BIP</t>
        </is>
      </c>
      <c r="B202" s="74" t="n">
        <v>0</v>
      </c>
      <c r="C202" s="74" t="inlineStr">
        <is>
          <t>[No] (NO)</t>
        </is>
      </c>
      <c r="D202" s="75" t="inlineStr">
        <is>
          <t>No</t>
        </is>
      </c>
    </row>
    <row customFormat="1" r="203" s="60">
      <c r="A203" s="76" t="n"/>
      <c r="B203" s="77" t="n">
        <v>1</v>
      </c>
      <c r="C203" s="77" t="inlineStr">
        <is>
          <t>[Yes] (YES)</t>
        </is>
      </c>
      <c r="D203" s="78" t="inlineStr">
        <is>
          <t>Brake impulse Fwd</t>
        </is>
      </c>
    </row>
    <row customFormat="1" r="204" s="60">
      <c r="A204" s="76" t="n"/>
      <c r="B204" s="77" t="n">
        <v>2</v>
      </c>
      <c r="C204" s="77" t="inlineStr">
        <is>
          <t>[2 IBR] (2IBR)</t>
        </is>
      </c>
      <c r="D204" s="78" t="inlineStr">
        <is>
          <t>Brake impulse Fwd/Rev</t>
        </is>
      </c>
    </row>
    <row customFormat="1" r="205" s="60">
      <c r="A205" s="73" t="inlineStr">
        <is>
          <t>BLC</t>
        </is>
      </c>
      <c r="B205" s="74" t="n">
        <v>0</v>
      </c>
      <c r="C205" s="74" t="inlineStr">
        <is>
          <t>[No] (NO)</t>
        </is>
      </c>
      <c r="D205" s="75" t="inlineStr">
        <is>
          <t>No</t>
        </is>
      </c>
    </row>
    <row customFormat="1" r="206" s="60">
      <c r="A206" s="76" t="n"/>
      <c r="B206" s="77" t="n">
        <v>2</v>
      </c>
      <c r="C206" s="77" t="inlineStr">
        <is>
          <t>[R2] (R2)</t>
        </is>
      </c>
      <c r="D206" s="78" t="inlineStr">
        <is>
          <t>Relay R2</t>
        </is>
      </c>
    </row>
    <row customFormat="1" r="207" s="60">
      <c r="A207" s="76" t="n"/>
      <c r="B207" s="77" t="n">
        <v>3</v>
      </c>
      <c r="C207" s="77" t="inlineStr">
        <is>
          <t>[R3] (R3)</t>
        </is>
      </c>
      <c r="D207" s="78" t="inlineStr">
        <is>
          <t>Relay R3</t>
        </is>
      </c>
    </row>
    <row customFormat="1" r="208" s="60">
      <c r="A208" s="76" t="n"/>
      <c r="B208" s="77" t="n">
        <v>4</v>
      </c>
      <c r="C208" s="77" t="inlineStr">
        <is>
          <t>[R4] (R4)</t>
        </is>
      </c>
      <c r="D208" s="78" t="inlineStr">
        <is>
          <t>Relay R4</t>
        </is>
      </c>
    </row>
    <row customFormat="1" r="209" s="60">
      <c r="A209" s="76" t="n"/>
      <c r="B209" s="77" t="n">
        <v>5</v>
      </c>
      <c r="C209" s="77" t="inlineStr">
        <is>
          <t>[R5] (R5)</t>
        </is>
      </c>
      <c r="D209" s="78" t="inlineStr">
        <is>
          <t>Relay R5</t>
        </is>
      </c>
    </row>
    <row customFormat="1" r="210" s="60">
      <c r="A210" s="76" t="n"/>
      <c r="B210" s="77" t="n">
        <v>6</v>
      </c>
      <c r="C210" s="77" t="inlineStr">
        <is>
          <t>[R6] (R6)</t>
        </is>
      </c>
      <c r="D210" s="78" t="inlineStr">
        <is>
          <t>Relay R6</t>
        </is>
      </c>
    </row>
    <row customFormat="1" r="211" s="60">
      <c r="A211" s="76" t="n"/>
      <c r="B211" s="77" t="n">
        <v>64</v>
      </c>
      <c r="C211" s="77" t="inlineStr">
        <is>
          <t>[DQ1 Digital Output] (DO1)</t>
        </is>
      </c>
      <c r="D211" s="78" t="inlineStr">
        <is>
          <t>DQ1 Digital Output</t>
        </is>
      </c>
    </row>
    <row customFormat="1" r="212" s="60">
      <c r="A212" s="76" t="n"/>
      <c r="B212" s="77" t="n">
        <v>66</v>
      </c>
      <c r="C212" s="77" t="inlineStr">
        <is>
          <t>[DQ11 Digital Output ] (DO11)</t>
        </is>
      </c>
      <c r="D212" s="78" t="inlineStr">
        <is>
          <t xml:space="preserve">DQ11 Digital Output </t>
        </is>
      </c>
    </row>
    <row customFormat="1" r="213" s="60">
      <c r="A213" s="76" t="n"/>
      <c r="B213" s="77" t="n">
        <v>67</v>
      </c>
      <c r="C213" s="77" t="inlineStr">
        <is>
          <t>[DQ12 Digital Output ] (DO12)</t>
        </is>
      </c>
      <c r="D213" s="78" t="inlineStr">
        <is>
          <t xml:space="preserve">DQ12 Digital Output </t>
        </is>
      </c>
    </row>
    <row customFormat="1" r="214" s="60">
      <c r="A214" s="76" t="n"/>
      <c r="B214" s="77" t="n">
        <v>75</v>
      </c>
      <c r="C214" s="77" t="inlineStr">
        <is>
          <t>[R60] (R60)</t>
        </is>
      </c>
      <c r="D214" s="78" t="inlineStr">
        <is>
          <t>Relay R60</t>
        </is>
      </c>
    </row>
    <row customFormat="1" r="215" s="60">
      <c r="A215" s="76" t="n"/>
      <c r="B215" s="77" t="n">
        <v>68</v>
      </c>
      <c r="C215" s="77" t="inlineStr">
        <is>
          <t>[R61] (R61)</t>
        </is>
      </c>
      <c r="D215" s="78" t="inlineStr">
        <is>
          <t>Relay R61</t>
        </is>
      </c>
    </row>
    <row customFormat="1" r="216" s="60">
      <c r="A216" s="76" t="n"/>
      <c r="B216" s="77" t="n">
        <v>69</v>
      </c>
      <c r="C216" s="77" t="inlineStr">
        <is>
          <t>[R62] (R62)</t>
        </is>
      </c>
      <c r="D216" s="78" t="inlineStr">
        <is>
          <t>Relay R62</t>
        </is>
      </c>
    </row>
    <row customFormat="1" r="217" s="60">
      <c r="A217" s="76" t="n"/>
      <c r="B217" s="77" t="n">
        <v>70</v>
      </c>
      <c r="C217" s="77" t="inlineStr">
        <is>
          <t>[R63] (R63)</t>
        </is>
      </c>
      <c r="D217" s="78" t="inlineStr">
        <is>
          <t>Relay R63</t>
        </is>
      </c>
    </row>
    <row customFormat="1" r="218" s="60">
      <c r="A218" s="76" t="n"/>
      <c r="B218" s="77" t="n">
        <v>71</v>
      </c>
      <c r="C218" s="77" t="inlineStr">
        <is>
          <t>[R64] (R64)</t>
        </is>
      </c>
      <c r="D218" s="78" t="inlineStr">
        <is>
          <t>Relay R64</t>
        </is>
      </c>
    </row>
    <row customFormat="1" r="219" s="60">
      <c r="A219" s="76" t="n"/>
      <c r="B219" s="77" t="n">
        <v>72</v>
      </c>
      <c r="C219" s="77" t="inlineStr">
        <is>
          <t>[R65] (R65)</t>
        </is>
      </c>
      <c r="D219" s="78" t="inlineStr">
        <is>
          <t>Relay R65</t>
        </is>
      </c>
    </row>
    <row customFormat="1" r="220" s="60">
      <c r="A220" s="76" t="n"/>
      <c r="B220" s="77" t="n">
        <v>73</v>
      </c>
      <c r="C220" s="77" t="inlineStr">
        <is>
          <t>[R66] (R66)</t>
        </is>
      </c>
      <c r="D220" s="78" t="inlineStr">
        <is>
          <t>Relay R66</t>
        </is>
      </c>
    </row>
    <row customFormat="1" r="221" s="60">
      <c r="A221" s="76" t="n"/>
      <c r="B221" s="77" t="n">
        <v>74</v>
      </c>
      <c r="C221" s="77" t="inlineStr">
        <is>
          <t>[R67] (R67)</t>
        </is>
      </c>
      <c r="D221" s="78" t="inlineStr">
        <is>
          <t>Relay R67</t>
        </is>
      </c>
    </row>
    <row customFormat="1" r="222" s="60">
      <c r="A222" s="73" t="inlineStr">
        <is>
          <t>BMP</t>
        </is>
      </c>
      <c r="B222" s="74" t="n">
        <v>0</v>
      </c>
      <c r="C222" s="74" t="inlineStr">
        <is>
          <t>[Stop] (STOP)</t>
        </is>
      </c>
      <c r="D222" s="75" t="inlineStr">
        <is>
          <t>Cmd/ref clear on c/over</t>
        </is>
      </c>
    </row>
    <row customFormat="1" r="223" s="60">
      <c r="A223" s="76" t="n"/>
      <c r="B223" s="77" t="n">
        <v>1</v>
      </c>
      <c r="C223" s="77" t="inlineStr">
        <is>
          <t>[Bumpless] (BUMP)</t>
        </is>
      </c>
      <c r="D223" s="78" t="inlineStr">
        <is>
          <t>Cmd/ref copied on c/over</t>
        </is>
      </c>
    </row>
    <row customFormat="1" r="224" s="60">
      <c r="A224" s="76" t="n"/>
      <c r="B224" s="77" t="n">
        <v>2</v>
      </c>
      <c r="C224" s="77" t="inlineStr">
        <is>
          <t>[Disabled] (DIS)</t>
        </is>
      </c>
      <c r="D224" s="78" t="inlineStr">
        <is>
          <t>Disabled</t>
        </is>
      </c>
    </row>
    <row customFormat="1" r="225" s="60">
      <c r="A225" s="73" t="inlineStr">
        <is>
          <t>BOA</t>
        </is>
      </c>
      <c r="B225" s="74" t="n">
        <v>0</v>
      </c>
      <c r="C225" s="74" t="inlineStr">
        <is>
          <t>[Inactive] (NO)</t>
        </is>
      </c>
      <c r="D225" s="75" t="inlineStr">
        <is>
          <t>Inactive</t>
        </is>
      </c>
    </row>
    <row customFormat="1" r="226" s="60">
      <c r="A226" s="76" t="n"/>
      <c r="B226" s="77" t="n">
        <v>1</v>
      </c>
      <c r="C226" s="77" t="inlineStr">
        <is>
          <t>[Dynamic] (DYNA)</t>
        </is>
      </c>
      <c r="D226" s="78" t="inlineStr">
        <is>
          <t>Dynamic</t>
        </is>
      </c>
    </row>
    <row customFormat="1" r="227" s="60">
      <c r="A227" s="76" t="n"/>
      <c r="B227" s="77" t="n">
        <v>2</v>
      </c>
      <c r="C227" s="77" t="inlineStr">
        <is>
          <t>[Static] (STAT)</t>
        </is>
      </c>
      <c r="D227" s="78" t="inlineStr">
        <is>
          <t>Static</t>
        </is>
      </c>
    </row>
    <row customFormat="1" r="228" s="60">
      <c r="A228" s="76" t="n"/>
      <c r="B228" s="77" t="n">
        <v>3</v>
      </c>
      <c r="C228" s="77" t="inlineStr">
        <is>
          <t>[Constant] (CSTE)</t>
        </is>
      </c>
      <c r="D228" s="78" t="inlineStr">
        <is>
          <t>Constant</t>
        </is>
      </c>
    </row>
    <row customFormat="1" r="229" s="60">
      <c r="A229" s="73" t="inlineStr">
        <is>
          <t>BQM</t>
        </is>
      </c>
      <c r="B229" s="74" t="n">
        <v>0</v>
      </c>
      <c r="C229" s="74" t="inlineStr">
        <is>
          <t>[Not Configured] (NO)</t>
        </is>
      </c>
      <c r="D229" s="75" t="inlineStr">
        <is>
          <t>Not configured</t>
        </is>
      </c>
    </row>
    <row customFormat="1" r="230" s="60">
      <c r="A230" s="76" t="n"/>
      <c r="B230" s="77" t="n">
        <v>1</v>
      </c>
      <c r="C230" s="77" t="inlineStr">
        <is>
          <t>[On Start] (START)</t>
        </is>
      </c>
      <c r="D230" s="78" t="inlineStr">
        <is>
          <t>On start</t>
        </is>
      </c>
    </row>
    <row customFormat="1" r="231" s="60">
      <c r="A231" s="76" t="n"/>
      <c r="B231" s="77" t="n">
        <v>2</v>
      </c>
      <c r="C231" s="77" t="inlineStr">
        <is>
          <t>[On Start + Dir Change] (CHGDIR)</t>
        </is>
      </c>
      <c r="D231" s="78" t="inlineStr">
        <is>
          <t>On Start + direction change</t>
        </is>
      </c>
    </row>
    <row customFormat="1" r="232" s="60">
      <c r="A232" s="76" t="n"/>
      <c r="B232" s="77" t="n">
        <v>3</v>
      </c>
      <c r="C232" s="77" t="inlineStr">
        <is>
          <t>[On Master Request] (MS)</t>
        </is>
      </c>
      <c r="D232" s="78" t="inlineStr">
        <is>
          <t>On Master request</t>
        </is>
      </c>
    </row>
    <row customFormat="1" r="233" s="60">
      <c r="A233" s="73" t="inlineStr">
        <is>
          <t>BQMM</t>
        </is>
      </c>
      <c r="B233" s="74" t="n">
        <v>0</v>
      </c>
      <c r="C233" s="74" t="inlineStr">
        <is>
          <t>[Sequential] (SEQ)</t>
        </is>
      </c>
      <c r="D233" s="75" t="inlineStr">
        <is>
          <t>Sequential</t>
        </is>
      </c>
    </row>
    <row customFormat="1" r="234" s="60">
      <c r="A234" s="76" t="n"/>
      <c r="B234" s="77" t="n">
        <v>1</v>
      </c>
      <c r="C234" s="77" t="inlineStr">
        <is>
          <t>[Simultaneous] (SIMUL)</t>
        </is>
      </c>
      <c r="D234" s="78" t="inlineStr">
        <is>
          <t>Simultaneous</t>
        </is>
      </c>
    </row>
    <row customFormat="1" r="235" s="60">
      <c r="A235" s="73" t="inlineStr">
        <is>
          <t>BRA</t>
        </is>
      </c>
      <c r="B235" s="74" t="n">
        <v>0</v>
      </c>
      <c r="C235" s="74" t="inlineStr">
        <is>
          <t>[No] (NO)</t>
        </is>
      </c>
      <c r="D235" s="75" t="inlineStr">
        <is>
          <t>No</t>
        </is>
      </c>
    </row>
    <row customFormat="1" r="236" s="60">
      <c r="A236" s="76" t="n"/>
      <c r="B236" s="77" t="n">
        <v>1</v>
      </c>
      <c r="C236" s="77" t="inlineStr">
        <is>
          <t>[Yes] (YES)</t>
        </is>
      </c>
      <c r="D236" s="78" t="inlineStr">
        <is>
          <t>Yes</t>
        </is>
      </c>
    </row>
    <row customFormat="1" r="237" s="60">
      <c r="A237" s="76" t="n"/>
      <c r="B237" s="77" t="n">
        <v>2</v>
      </c>
      <c r="C237" s="77" t="inlineStr">
        <is>
          <t>[High Torque] (DYNA)</t>
        </is>
      </c>
      <c r="D237" s="78" t="inlineStr">
        <is>
          <t>High torque</t>
        </is>
      </c>
    </row>
    <row customFormat="1" r="238" s="60">
      <c r="A238" s="73" t="inlineStr">
        <is>
          <t>BSP</t>
        </is>
      </c>
      <c r="B238" s="74" t="n">
        <v>0</v>
      </c>
      <c r="C238" s="74" t="inlineStr">
        <is>
          <t>[Standard] (BSD)</t>
        </is>
      </c>
      <c r="D238" s="75" t="inlineStr">
        <is>
          <t>Standard ref template</t>
        </is>
      </c>
    </row>
    <row customFormat="1" r="239" s="60">
      <c r="A239" s="76" t="n"/>
      <c r="B239" s="77" t="n">
        <v>1</v>
      </c>
      <c r="C239" s="77" t="inlineStr">
        <is>
          <t>[Pedestal] (BLS)</t>
        </is>
      </c>
      <c r="D239" s="78" t="inlineStr">
        <is>
          <t>Pedestal at LSP</t>
        </is>
      </c>
    </row>
    <row customFormat="1" r="240" s="60">
      <c r="A240" s="76" t="n"/>
      <c r="B240" s="77" t="n">
        <v>2</v>
      </c>
      <c r="C240" s="77" t="inlineStr">
        <is>
          <t>[Deadband] (BNS)</t>
        </is>
      </c>
      <c r="D240" s="78" t="inlineStr">
        <is>
          <t>Deadband at LSP</t>
        </is>
      </c>
    </row>
    <row customFormat="1" r="241" s="60">
      <c r="A241" s="76" t="n"/>
      <c r="B241" s="77" t="n">
        <v>4</v>
      </c>
      <c r="C241" s="77" t="inlineStr">
        <is>
          <t>[Deadband at 0%] (BNS0)</t>
        </is>
      </c>
      <c r="D241" s="78" t="inlineStr">
        <is>
          <t>Deadband at 0 speed</t>
        </is>
      </c>
    </row>
    <row customFormat="1" r="242" s="60">
      <c r="A242" s="73" t="inlineStr">
        <is>
          <t>BST</t>
        </is>
      </c>
      <c r="B242" s="74" t="n">
        <v>0</v>
      </c>
      <c r="C242" s="74" t="inlineStr">
        <is>
          <t>[Traveling] (HOR)</t>
        </is>
      </c>
      <c r="D242" s="75" t="inlineStr">
        <is>
          <t>Cross traverse motion</t>
        </is>
      </c>
    </row>
    <row customFormat="1" r="243" s="60">
      <c r="A243" s="73" t="inlineStr">
        <is>
          <t>BYC0</t>
        </is>
      </c>
      <c r="B243" s="74" t="n">
        <v>0</v>
      </c>
      <c r="C243" s="74" t="inlineStr">
        <is>
          <t>[Not configured] (NO)</t>
        </is>
      </c>
      <c r="D243" s="75" t="inlineStr">
        <is>
          <t>Bypass drive not configured</t>
        </is>
      </c>
    </row>
    <row customFormat="1" r="244" s="60">
      <c r="A244" s="76" t="n"/>
      <c r="B244" s="77" t="n">
        <v>1</v>
      </c>
      <c r="C244" s="77" t="inlineStr">
        <is>
          <t>[Monitor] (MON)</t>
        </is>
      </c>
      <c r="D244" s="78" t="inlineStr">
        <is>
          <t>Bypass drive monitor</t>
        </is>
      </c>
    </row>
    <row customFormat="1" r="245" s="60">
      <c r="A245" s="76" t="n"/>
      <c r="B245" s="77" t="n">
        <v>2</v>
      </c>
      <c r="C245" s="77" t="inlineStr">
        <is>
          <t>[Control DOL] (DOL)</t>
        </is>
      </c>
      <c r="D245" s="78" t="inlineStr">
        <is>
          <t>Bypass drive control DOL</t>
        </is>
      </c>
    </row>
    <row customFormat="1" r="246" s="60">
      <c r="A246" s="76" t="n"/>
      <c r="B246" s="77" t="n">
        <v>3</v>
      </c>
      <c r="C246" s="77" t="inlineStr">
        <is>
          <t>[Control Synchronized] (SYNC)</t>
        </is>
      </c>
      <c r="D246" s="78" t="inlineStr">
        <is>
          <t>Bypass drive control synchronized</t>
        </is>
      </c>
    </row>
    <row customFormat="1" r="247" s="60">
      <c r="A247" s="73" t="inlineStr">
        <is>
          <t>BYC2</t>
        </is>
      </c>
      <c r="B247" s="74" t="n">
        <v>0</v>
      </c>
      <c r="C247" s="74" t="inlineStr">
        <is>
          <t>[Terminal] (TER)</t>
        </is>
      </c>
      <c r="D247" s="75" t="inlineStr">
        <is>
          <t>Terminal</t>
        </is>
      </c>
    </row>
    <row customFormat="1" r="248" s="60">
      <c r="A248" s="76" t="n"/>
      <c r="B248" s="77" t="n">
        <v>1</v>
      </c>
      <c r="C248" s="77" t="inlineStr">
        <is>
          <t>[Modbus] (MDB)</t>
        </is>
      </c>
      <c r="D248" s="78" t="inlineStr">
        <is>
          <t>Modbus</t>
        </is>
      </c>
    </row>
    <row customFormat="1" r="249" s="60">
      <c r="A249" s="76" t="n"/>
      <c r="B249" s="77" t="n">
        <v>2</v>
      </c>
      <c r="C249" s="77" t="inlineStr">
        <is>
          <t>[Com. Module] (OPT)</t>
        </is>
      </c>
      <c r="D249" s="78" t="inlineStr">
        <is>
          <t>Communication module</t>
        </is>
      </c>
    </row>
    <row customFormat="1" r="250" s="60">
      <c r="A250" s="76" t="n"/>
      <c r="B250" s="77" t="n">
        <v>3</v>
      </c>
      <c r="C250" s="77" t="inlineStr">
        <is>
          <t>[Embedded Ethernet] (ETH)</t>
        </is>
      </c>
      <c r="D250" s="78" t="inlineStr">
        <is>
          <t>Embedded Ethernet</t>
        </is>
      </c>
    </row>
    <row customFormat="1" r="251" s="60">
      <c r="A251" s="76" t="n"/>
      <c r="B251" s="77" t="n">
        <v>4</v>
      </c>
      <c r="C251" s="77" t="inlineStr">
        <is>
          <t>[CANOpen] (CAN)</t>
        </is>
      </c>
      <c r="D251" s="78" t="inlineStr">
        <is>
          <t>CANOpen</t>
        </is>
      </c>
    </row>
    <row customFormat="1" r="252" s="60">
      <c r="A252" s="73" t="inlineStr">
        <is>
          <t>BYP0</t>
        </is>
      </c>
      <c r="B252" s="74" t="n">
        <v>0</v>
      </c>
      <c r="C252" s="74" t="inlineStr">
        <is>
          <t>[Not Configured] (NO)</t>
        </is>
      </c>
      <c r="D252" s="75" t="inlineStr">
        <is>
          <t>Not configured</t>
        </is>
      </c>
    </row>
    <row customFormat="1" r="253" s="60">
      <c r="A253" s="76" t="n"/>
      <c r="B253" s="77" t="n">
        <v>1</v>
      </c>
      <c r="C253" s="77" t="inlineStr">
        <is>
          <t>[Mode 1] (MODE1)</t>
        </is>
      </c>
      <c r="D253" s="78" t="inlineStr">
        <is>
          <t>Mode 1</t>
        </is>
      </c>
    </row>
    <row customFormat="1" r="254" s="60">
      <c r="A254" s="73" t="inlineStr">
        <is>
          <t>BYP2</t>
        </is>
      </c>
      <c r="B254" s="74" t="n">
        <v>0</v>
      </c>
      <c r="C254" s="74" t="inlineStr">
        <is>
          <t>[Never] (NEVER)</t>
        </is>
      </c>
      <c r="D254" s="75" t="inlineStr">
        <is>
          <t>Never</t>
        </is>
      </c>
    </row>
    <row customFormat="1" r="255" s="60">
      <c r="A255" s="76" t="n"/>
      <c r="B255" s="77" t="n">
        <v>1</v>
      </c>
      <c r="C255" s="77" t="inlineStr">
        <is>
          <t>[Manual] (MANU)</t>
        </is>
      </c>
      <c r="D255" s="78" t="inlineStr">
        <is>
          <t>Manual</t>
        </is>
      </c>
    </row>
    <row customFormat="1" r="256" s="60">
      <c r="A256" s="73" t="inlineStr">
        <is>
          <t>BYS0</t>
        </is>
      </c>
      <c r="B256" s="74" t="n">
        <v>0</v>
      </c>
      <c r="C256" s="74" t="inlineStr">
        <is>
          <t>[Not Configured] (NO)</t>
        </is>
      </c>
      <c r="D256" s="75" t="inlineStr">
        <is>
          <t>Not Configured</t>
        </is>
      </c>
    </row>
    <row customFormat="1" r="257" s="60">
      <c r="A257" s="76" t="n"/>
      <c r="B257" s="77" t="n">
        <v>1</v>
      </c>
      <c r="C257" s="77" t="inlineStr">
        <is>
          <t>[Undefined] (UND)</t>
        </is>
      </c>
      <c r="D257" s="78" t="inlineStr">
        <is>
          <t>Undefined</t>
        </is>
      </c>
    </row>
    <row customFormat="1" r="258" s="60">
      <c r="A258" s="76" t="n"/>
      <c r="B258" s="77" t="n">
        <v>2</v>
      </c>
      <c r="C258" s="77" t="inlineStr">
        <is>
          <t>[Drive] (DRV)</t>
        </is>
      </c>
      <c r="D258" s="78" t="inlineStr">
        <is>
          <t>Drive</t>
        </is>
      </c>
    </row>
    <row customFormat="1" r="259" s="60">
      <c r="A259" s="76" t="n"/>
      <c r="B259" s="77" t="n">
        <v>3</v>
      </c>
      <c r="C259" s="77" t="inlineStr">
        <is>
          <t>[DOL] (DOL)</t>
        </is>
      </c>
      <c r="D259" s="78" t="inlineStr">
        <is>
          <t>DOL</t>
        </is>
      </c>
    </row>
    <row customFormat="1" r="260" s="60">
      <c r="A260" s="76" t="n"/>
      <c r="B260" s="77" t="n">
        <v>4</v>
      </c>
      <c r="C260" s="77" t="inlineStr">
        <is>
          <t>[DOL On Error] (DOLF)</t>
        </is>
      </c>
      <c r="D260" s="78" t="inlineStr">
        <is>
          <t>DOL on error</t>
        </is>
      </c>
    </row>
    <row customFormat="1" r="261" s="60">
      <c r="A261" s="73" t="inlineStr">
        <is>
          <t>BYS1</t>
        </is>
      </c>
      <c r="B261" s="74" t="n">
        <v>0</v>
      </c>
      <c r="C261" s="74" t="inlineStr">
        <is>
          <t>[Not configured] (NO)</t>
        </is>
      </c>
      <c r="D261" s="75" t="inlineStr">
        <is>
          <t>Not configured</t>
        </is>
      </c>
    </row>
    <row customFormat="1" r="262" s="60">
      <c r="A262" s="76" t="n"/>
      <c r="B262" s="77" t="n">
        <v>1</v>
      </c>
      <c r="C262" s="77" t="inlineStr">
        <is>
          <t>[QF2=0 - QF3=0] (BYS1)</t>
        </is>
      </c>
      <c r="D262" s="78" t="inlineStr">
        <is>
          <t>QF2=0 - QF3=0</t>
        </is>
      </c>
    </row>
    <row customFormat="1" r="263" s="60">
      <c r="A263" s="76" t="n"/>
      <c r="B263" s="77" t="n">
        <v>2</v>
      </c>
      <c r="C263" s="77" t="inlineStr">
        <is>
          <t>[QF2=0 - QF3=1] (BYS2)</t>
        </is>
      </c>
      <c r="D263" s="78" t="inlineStr">
        <is>
          <t>QF2=0 - QF3=1</t>
        </is>
      </c>
    </row>
    <row customFormat="1" r="264" s="60">
      <c r="A264" s="76" t="n"/>
      <c r="B264" s="77" t="n">
        <v>3</v>
      </c>
      <c r="C264" s="77" t="inlineStr">
        <is>
          <t>[QF2=1 - QF3=0] (BYS3)</t>
        </is>
      </c>
      <c r="D264" s="78" t="inlineStr">
        <is>
          <t>QF2=1 - QF3=0</t>
        </is>
      </c>
    </row>
    <row customFormat="1" r="265" s="60">
      <c r="A265" s="76" t="n"/>
      <c r="B265" s="77" t="n">
        <v>4</v>
      </c>
      <c r="C265" s="77" t="inlineStr">
        <is>
          <t>[QF2=1 - QF3=1] (BYS4)</t>
        </is>
      </c>
      <c r="D265" s="78" t="inlineStr">
        <is>
          <t>QF2=1 - QF3=1</t>
        </is>
      </c>
    </row>
    <row customFormat="1" r="266" s="60">
      <c r="A266" s="76" t="n"/>
      <c r="B266" s="77" t="n">
        <v>5</v>
      </c>
      <c r="C266" s="77" t="inlineStr">
        <is>
          <t>[QF11=0 - QF2=0 - QF3=0] (BYS5)</t>
        </is>
      </c>
      <c r="D266" s="78" t="inlineStr">
        <is>
          <t>QF11=0 - QF2=0 - QF3=0</t>
        </is>
      </c>
    </row>
    <row customFormat="1" r="267" s="60">
      <c r="A267" s="76" t="n"/>
      <c r="B267" s="77" t="n">
        <v>6</v>
      </c>
      <c r="C267" s="77" t="inlineStr">
        <is>
          <t>[QF11=0 - QF2=0 - QF3=1] (BYS6)</t>
        </is>
      </c>
      <c r="D267" s="78" t="inlineStr">
        <is>
          <t>QF11=0 - QF2=0 - QF3=1</t>
        </is>
      </c>
    </row>
    <row customFormat="1" r="268" s="60">
      <c r="A268" s="76" t="n"/>
      <c r="B268" s="77" t="n">
        <v>7</v>
      </c>
      <c r="C268" s="77" t="inlineStr">
        <is>
          <t>[QF11=0 - QF2=1 - QF3=0] (BYS7)</t>
        </is>
      </c>
      <c r="D268" s="78" t="inlineStr">
        <is>
          <t>QF11=0 - QF2=1 - QF3=0</t>
        </is>
      </c>
    </row>
    <row customFormat="1" r="269" s="60">
      <c r="A269" s="76" t="n"/>
      <c r="B269" s="77" t="n">
        <v>8</v>
      </c>
      <c r="C269" s="77" t="inlineStr">
        <is>
          <t>[QF11=0 - QF2=1 - QF3=1] (BYS8)</t>
        </is>
      </c>
      <c r="D269" s="78" t="inlineStr">
        <is>
          <t>QF11=0 - QF2=1 - QF3=1</t>
        </is>
      </c>
    </row>
    <row customFormat="1" r="270" s="60">
      <c r="A270" s="76" t="n"/>
      <c r="B270" s="77" t="n">
        <v>9</v>
      </c>
      <c r="C270" s="77" t="inlineStr">
        <is>
          <t>[QF11=1 - QF2=0 - QF3=0] (BYSA)</t>
        </is>
      </c>
      <c r="D270" s="78" t="inlineStr">
        <is>
          <t>QF11=1 - QF2=0 - QF3=0</t>
        </is>
      </c>
    </row>
    <row customFormat="1" r="271" s="60">
      <c r="A271" s="76" t="n"/>
      <c r="B271" s="77" t="n">
        <v>10</v>
      </c>
      <c r="C271" s="77" t="inlineStr">
        <is>
          <t>[QF11=1 - QF2=0 - QF3=1] (BYSB)</t>
        </is>
      </c>
      <c r="D271" s="78" t="inlineStr">
        <is>
          <t>QF11=1 - QF2=0 - QF3=1</t>
        </is>
      </c>
    </row>
    <row customFormat="1" r="272" s="60">
      <c r="A272" s="76" t="n"/>
      <c r="B272" s="77" t="n">
        <v>11</v>
      </c>
      <c r="C272" s="77" t="inlineStr">
        <is>
          <t>[QF11=1 - QF2=1 - QF3=0] (BYSC)</t>
        </is>
      </c>
      <c r="D272" s="78" t="inlineStr">
        <is>
          <t>QF11=1 - QF2=1 - QF3=0</t>
        </is>
      </c>
    </row>
    <row customFormat="1" r="273" s="60">
      <c r="A273" s="76" t="n"/>
      <c r="B273" s="77" t="n">
        <v>12</v>
      </c>
      <c r="C273" s="77" t="inlineStr">
        <is>
          <t>[QF11=1 - QF2=1 - QF3=1] (BYSD)</t>
        </is>
      </c>
      <c r="D273" s="78" t="inlineStr">
        <is>
          <t>QF11=1 - QF2=1 - QF3=1</t>
        </is>
      </c>
    </row>
    <row customFormat="1" r="274" s="60">
      <c r="A274" s="73" t="inlineStr">
        <is>
          <t>CAR</t>
        </is>
      </c>
      <c r="B274" s="74" t="n">
        <v>0</v>
      </c>
      <c r="C274" s="74" t="inlineStr">
        <is>
          <t>[No Warning Clearing] (NO)</t>
        </is>
      </c>
      <c r="D274" s="75" t="inlineStr">
        <is>
          <t>No Warning clearing</t>
        </is>
      </c>
    </row>
    <row customFormat="1" r="275" s="60">
      <c r="A275" s="76" t="n"/>
      <c r="B275" s="77" t="n">
        <v>1</v>
      </c>
      <c r="C275" s="77" t="inlineStr">
        <is>
          <t>[Clear Event 1 Warning] (RA1)</t>
        </is>
      </c>
      <c r="D275" s="78" t="inlineStr">
        <is>
          <t>Clear Event 1 Warning</t>
        </is>
      </c>
    </row>
    <row customFormat="1" r="276" s="60">
      <c r="A276" s="76" t="n"/>
      <c r="B276" s="77" t="n">
        <v>2</v>
      </c>
      <c r="C276" s="77" t="inlineStr">
        <is>
          <t>[Clear Event 2 Warning] (RA2)</t>
        </is>
      </c>
      <c r="D276" s="78" t="inlineStr">
        <is>
          <t>Clear Event 2 Warning</t>
        </is>
      </c>
    </row>
    <row customFormat="1" r="277" s="60">
      <c r="A277" s="76" t="n"/>
      <c r="B277" s="77" t="n">
        <v>3</v>
      </c>
      <c r="C277" s="77" t="inlineStr">
        <is>
          <t>[Clear Event 3 Warning] (RA3)</t>
        </is>
      </c>
      <c r="D277" s="78" t="inlineStr">
        <is>
          <t>Clear Event 3 Warning</t>
        </is>
      </c>
    </row>
    <row customFormat="1" r="278" s="60">
      <c r="A278" s="76" t="n"/>
      <c r="B278" s="77" t="n">
        <v>4</v>
      </c>
      <c r="C278" s="77" t="inlineStr">
        <is>
          <t>[Clear Event 4 Warning] (RA4)</t>
        </is>
      </c>
      <c r="D278" s="78" t="inlineStr">
        <is>
          <t>Clear Event 4 Warning</t>
        </is>
      </c>
    </row>
    <row customFormat="1" r="279" s="60">
      <c r="A279" s="76" t="n"/>
      <c r="B279" s="77" t="n">
        <v>5</v>
      </c>
      <c r="C279" s="77" t="inlineStr">
        <is>
          <t>[Clear Event 5 Warning] (RA5)</t>
        </is>
      </c>
      <c r="D279" s="78" t="inlineStr">
        <is>
          <t>Clear Event 5 Warning</t>
        </is>
      </c>
    </row>
    <row customFormat="1" r="280" s="60">
      <c r="A280" s="73" t="inlineStr">
        <is>
          <t>CCA</t>
        </is>
      </c>
      <c r="B280" s="74" t="n">
        <v>0</v>
      </c>
      <c r="C280" s="74" t="inlineStr">
        <is>
          <t>[Not Configured] (NO)</t>
        </is>
      </c>
      <c r="D280" s="75" t="inlineStr">
        <is>
          <t>Not Configured</t>
        </is>
      </c>
    </row>
    <row customFormat="1" r="281" s="60">
      <c r="A281" s="76" t="n"/>
      <c r="B281" s="77" t="n">
        <v>1</v>
      </c>
      <c r="C281" s="77" t="inlineStr">
        <is>
          <t>[Counter] (CPT)</t>
        </is>
      </c>
      <c r="D281" s="78" t="inlineStr">
        <is>
          <t>Counter</t>
        </is>
      </c>
    </row>
    <row customFormat="1" r="282" s="60">
      <c r="A282" s="76" t="n"/>
      <c r="B282" s="77" t="n">
        <v>2</v>
      </c>
      <c r="C282" s="77" t="inlineStr">
        <is>
          <t>[Date and Time] (DT)</t>
        </is>
      </c>
      <c r="D282" s="78" t="inlineStr">
        <is>
          <t>Date and Time</t>
        </is>
      </c>
    </row>
    <row customFormat="1" r="283" s="60">
      <c r="A283" s="73" t="inlineStr">
        <is>
          <t>CCS</t>
        </is>
      </c>
      <c r="B283" s="74" t="n">
        <v>0</v>
      </c>
      <c r="C283" s="74" t="inlineStr">
        <is>
          <t>[Mains/Control ON] (0)</t>
        </is>
      </c>
      <c r="D283" s="75" t="inlineStr">
        <is>
          <t>Mains or Control Supply ON</t>
        </is>
      </c>
    </row>
    <row customFormat="1" r="284" s="60">
      <c r="A284" s="76" t="n"/>
      <c r="B284" s="77" t="n">
        <v>1</v>
      </c>
      <c r="C284" s="77" t="inlineStr">
        <is>
          <t>[Mains Supply ON] (1)</t>
        </is>
      </c>
      <c r="D284" s="78" t="inlineStr">
        <is>
          <t>Mains Supply ON</t>
        </is>
      </c>
    </row>
    <row customFormat="1" r="285" s="60">
      <c r="A285" s="76" t="n"/>
      <c r="B285" s="77" t="n">
        <v>2</v>
      </c>
      <c r="C285" s="77" t="inlineStr">
        <is>
          <t>[Drive is Running] (2)</t>
        </is>
      </c>
      <c r="D285" s="78" t="inlineStr">
        <is>
          <t>Drive in Running State</t>
        </is>
      </c>
    </row>
    <row customFormat="1" r="286" s="60">
      <c r="A286" s="73" t="inlineStr">
        <is>
          <t>CDX</t>
        </is>
      </c>
      <c r="B286" s="74" t="n">
        <v>1</v>
      </c>
      <c r="C286" s="74" t="inlineStr">
        <is>
          <t>[Terminals] (TER)</t>
        </is>
      </c>
      <c r="D286" s="75" t="inlineStr">
        <is>
          <t>Terminal block</t>
        </is>
      </c>
    </row>
    <row customFormat="1" r="287" s="60">
      <c r="A287" s="76" t="n"/>
      <c r="B287" s="77" t="n">
        <v>3</v>
      </c>
      <c r="C287" s="77" t="inlineStr">
        <is>
          <t>[HMI] (LCC)</t>
        </is>
      </c>
      <c r="D287" s="78" t="inlineStr">
        <is>
          <t>Local HMI</t>
        </is>
      </c>
    </row>
    <row customFormat="1" r="288" s="60">
      <c r="A288" s="76" t="n"/>
      <c r="B288" s="77" t="n">
        <v>10</v>
      </c>
      <c r="C288" s="77" t="inlineStr">
        <is>
          <t>[Modbus] (MDB)</t>
        </is>
      </c>
      <c r="D288" s="78" t="inlineStr">
        <is>
          <t>Modbus communication</t>
        </is>
      </c>
    </row>
    <row customFormat="1" r="289" s="60">
      <c r="A289" s="76" t="n"/>
      <c r="B289" s="77" t="n">
        <v>20</v>
      </c>
      <c r="C289" s="77" t="inlineStr">
        <is>
          <t>[CANopen] (CAN)</t>
        </is>
      </c>
      <c r="D289" s="78" t="inlineStr">
        <is>
          <t>CANopen communication</t>
        </is>
      </c>
    </row>
    <row customFormat="1" r="290" s="60">
      <c r="A290" s="76" t="n"/>
      <c r="B290" s="77" t="n">
        <v>30</v>
      </c>
      <c r="C290" s="77" t="inlineStr">
        <is>
          <t>[Com. Module] (NET)</t>
        </is>
      </c>
      <c r="D290" s="78" t="inlineStr">
        <is>
          <t>Ext. communication Module</t>
        </is>
      </c>
    </row>
    <row customFormat="1" r="291" s="60">
      <c r="A291" s="76" t="n"/>
      <c r="B291" s="77" t="n">
        <v>40</v>
      </c>
      <c r="C291" s="77" t="inlineStr">
        <is>
          <t>[Ethernet] (ETH)</t>
        </is>
      </c>
      <c r="D291" s="78" t="inlineStr">
        <is>
          <t>Ethernet</t>
        </is>
      </c>
    </row>
    <row customFormat="1" r="292" s="60">
      <c r="A292" s="76" t="n"/>
      <c r="B292" s="77" t="n">
        <v>50</v>
      </c>
      <c r="C292" s="77" t="inlineStr">
        <is>
          <t>[Modbus 2] (MDB2)</t>
        </is>
      </c>
      <c r="D292" s="78" t="inlineStr">
        <is>
          <t>Modbus 2</t>
        </is>
      </c>
    </row>
    <row customFormat="1" r="293" s="60">
      <c r="A293" s="76" t="n"/>
      <c r="B293" s="77" t="n">
        <v>51</v>
      </c>
      <c r="C293" s="77" t="inlineStr">
        <is>
          <t>[HMI Panel] (HMIP)</t>
        </is>
      </c>
      <c r="D293" s="78" t="inlineStr">
        <is>
          <t>HMI Panel</t>
        </is>
      </c>
    </row>
    <row customFormat="1" r="294" s="60">
      <c r="A294" s="76" t="n"/>
      <c r="B294" s="77" t="n">
        <v>52</v>
      </c>
      <c r="C294" s="77" t="inlineStr">
        <is>
          <t>[Ctrl Inside] (PLCI)</t>
        </is>
      </c>
      <c r="D294" s="78" t="inlineStr">
        <is>
          <t>Ctrl Inside</t>
        </is>
      </c>
    </row>
    <row customFormat="1" r="295" s="60">
      <c r="A295" s="73" t="inlineStr">
        <is>
          <t>CFPS</t>
        </is>
      </c>
      <c r="B295" s="74" t="n">
        <v>0</v>
      </c>
      <c r="C295" s="74" t="inlineStr">
        <is>
          <t>[None] (NO)</t>
        </is>
      </c>
      <c r="D295" s="75" t="inlineStr">
        <is>
          <t>Not Assigned</t>
        </is>
      </c>
    </row>
    <row customFormat="1" r="296" s="60">
      <c r="A296" s="76" t="n"/>
      <c r="B296" s="77" t="n">
        <v>1</v>
      </c>
      <c r="C296" s="77" t="inlineStr">
        <is>
          <t>[Set No.1] (CFP1)</t>
        </is>
      </c>
      <c r="D296" s="78" t="inlineStr">
        <is>
          <t>Parameter set 1</t>
        </is>
      </c>
    </row>
    <row customFormat="1" r="297" s="60">
      <c r="A297" s="76" t="n"/>
      <c r="B297" s="77" t="n">
        <v>2</v>
      </c>
      <c r="C297" s="77" t="inlineStr">
        <is>
          <t>[Set No.2] (CFP2)</t>
        </is>
      </c>
      <c r="D297" s="78" t="inlineStr">
        <is>
          <t>Parameter set 2</t>
        </is>
      </c>
    </row>
    <row customFormat="1" r="298" s="60">
      <c r="A298" s="76" t="n"/>
      <c r="B298" s="77" t="n">
        <v>3</v>
      </c>
      <c r="C298" s="77" t="inlineStr">
        <is>
          <t>[Set No.3] (CFP3)</t>
        </is>
      </c>
      <c r="D298" s="78" t="inlineStr">
        <is>
          <t>Parameter set 3</t>
        </is>
      </c>
    </row>
    <row customFormat="1" r="299" s="60">
      <c r="A299" s="73" t="inlineStr">
        <is>
          <t>CHCF</t>
        </is>
      </c>
      <c r="B299" s="74" t="n">
        <v>1</v>
      </c>
      <c r="C299" s="74" t="inlineStr">
        <is>
          <t>[Not separ.] (SIM)</t>
        </is>
      </c>
      <c r="D299" s="75" t="inlineStr">
        <is>
          <t>Combined channel mode</t>
        </is>
      </c>
    </row>
    <row customFormat="1" r="300" s="60">
      <c r="A300" s="76" t="n"/>
      <c r="B300" s="77" t="n">
        <v>2</v>
      </c>
      <c r="C300" s="77" t="inlineStr">
        <is>
          <t>[Separate] (SEP)</t>
        </is>
      </c>
      <c r="D300" s="78" t="inlineStr">
        <is>
          <t>Separated channel mode</t>
        </is>
      </c>
    </row>
    <row customFormat="1" r="301" s="60">
      <c r="A301" s="76" t="n"/>
      <c r="B301" s="77" t="n">
        <v>3</v>
      </c>
      <c r="C301" s="77" t="inlineStr">
        <is>
          <t>[I/O profile] (IO)</t>
        </is>
      </c>
      <c r="D301" s="78" t="inlineStr">
        <is>
          <t>I/O mode</t>
        </is>
      </c>
    </row>
    <row customFormat="1" r="302" s="60">
      <c r="A302" s="73" t="inlineStr">
        <is>
          <t>CINR</t>
        </is>
      </c>
      <c r="B302" s="74" t="n">
        <v>20</v>
      </c>
      <c r="C302" s="74" t="inlineStr">
        <is>
          <t>[0.001] (0001)</t>
        </is>
      </c>
      <c r="D302" s="75" t="inlineStr">
        <is>
          <t>0.001</t>
        </is>
      </c>
    </row>
    <row customFormat="1" r="303" s="60">
      <c r="A303" s="76" t="n"/>
      <c r="B303" s="77" t="n">
        <v>30</v>
      </c>
      <c r="C303" s="77" t="inlineStr">
        <is>
          <t>[0.01] (001)</t>
        </is>
      </c>
      <c r="D303" s="78" t="inlineStr">
        <is>
          <t>0.01</t>
        </is>
      </c>
    </row>
    <row customFormat="1" r="304" s="60">
      <c r="A304" s="76" t="n"/>
      <c r="B304" s="77" t="n">
        <v>40</v>
      </c>
      <c r="C304" s="77" t="inlineStr">
        <is>
          <t>[0.1] (01)</t>
        </is>
      </c>
      <c r="D304" s="78" t="inlineStr">
        <is>
          <t>0.1</t>
        </is>
      </c>
    </row>
    <row customFormat="1" r="305" s="60">
      <c r="A305" s="76" t="n"/>
      <c r="B305" s="77" t="n">
        <v>50</v>
      </c>
      <c r="C305" s="77" t="inlineStr">
        <is>
          <t>[1] (1)</t>
        </is>
      </c>
      <c r="D305" s="78" t="inlineStr">
        <is>
          <t>1</t>
        </is>
      </c>
    </row>
    <row customFormat="1" r="306" s="60">
      <c r="A306" s="76" t="n"/>
      <c r="B306" s="77" t="n">
        <v>60</v>
      </c>
      <c r="C306" s="77" t="inlineStr">
        <is>
          <t>[10] (10)</t>
        </is>
      </c>
      <c r="D306" s="78" t="inlineStr">
        <is>
          <t>10</t>
        </is>
      </c>
    </row>
    <row customFormat="1" r="307" s="60">
      <c r="A307" s="76" t="n"/>
      <c r="B307" s="77" t="n">
        <v>70</v>
      </c>
      <c r="C307" s="77" t="inlineStr">
        <is>
          <t>[100] (100)</t>
        </is>
      </c>
      <c r="D307" s="78" t="inlineStr">
        <is>
          <t>100</t>
        </is>
      </c>
    </row>
    <row customFormat="1" r="308" s="60">
      <c r="A308" s="73" t="inlineStr">
        <is>
          <t>CIOA</t>
        </is>
      </c>
      <c r="B308" s="74" t="n">
        <v>0</v>
      </c>
      <c r="C308" s="74" t="inlineStr">
        <is>
          <t>[20/70] (20)</t>
        </is>
      </c>
      <c r="D308" s="75" t="inlineStr">
        <is>
          <t>20/70</t>
        </is>
      </c>
    </row>
    <row customFormat="1" r="309" s="60">
      <c r="A309" s="76" t="n"/>
      <c r="B309" s="77" t="n">
        <v>1</v>
      </c>
      <c r="C309" s="77" t="inlineStr">
        <is>
          <t>[21/71] (21)</t>
        </is>
      </c>
      <c r="D309" s="78" t="inlineStr">
        <is>
          <t>21/71</t>
        </is>
      </c>
    </row>
    <row customFormat="1" r="310" s="60">
      <c r="A310" s="76" t="n"/>
      <c r="B310" s="77" t="n">
        <v>2</v>
      </c>
      <c r="C310" s="77" t="inlineStr">
        <is>
          <t>[100/101] (100)</t>
        </is>
      </c>
      <c r="D310" s="78" t="inlineStr">
        <is>
          <t>100/101</t>
        </is>
      </c>
    </row>
    <row customFormat="1" r="311" s="60">
      <c r="A311" s="76" t="n"/>
      <c r="B311" s="77" t="n">
        <v>3</v>
      </c>
      <c r="C311" s="77" t="inlineStr">
        <is>
          <t>[Unconfig.] (UNCG)</t>
        </is>
      </c>
      <c r="D311" s="78" t="inlineStr">
        <is>
          <t>Unconfigured</t>
        </is>
      </c>
    </row>
    <row customFormat="1" r="312" s="60">
      <c r="A312" s="73" t="inlineStr">
        <is>
          <t>CMDS</t>
        </is>
      </c>
      <c r="B312" s="74" t="n">
        <v>0</v>
      </c>
      <c r="C312" s="74" t="inlineStr">
        <is>
          <t>[No] (NO)</t>
        </is>
      </c>
      <c r="D312" s="75" t="inlineStr">
        <is>
          <t>No</t>
        </is>
      </c>
    </row>
    <row customFormat="1" r="313" s="60">
      <c r="A313" s="76" t="n"/>
      <c r="B313" s="77" t="n">
        <v>1</v>
      </c>
      <c r="C313" s="77" t="inlineStr">
        <is>
          <t>[Remote] (REM)</t>
        </is>
      </c>
      <c r="D313" s="78" t="inlineStr">
        <is>
          <t>Remote</t>
        </is>
      </c>
    </row>
    <row customFormat="1" r="314" s="60">
      <c r="A314" s="76" t="n"/>
      <c r="B314" s="77" t="n">
        <v>2</v>
      </c>
      <c r="C314" s="77" t="inlineStr">
        <is>
          <t>[Local] (LOC)</t>
        </is>
      </c>
      <c r="D314" s="78" t="inlineStr">
        <is>
          <t>Local</t>
        </is>
      </c>
    </row>
    <row customFormat="1" r="315" s="60">
      <c r="A315" s="76" t="n"/>
      <c r="B315" s="77" t="n">
        <v>3</v>
      </c>
      <c r="C315" s="77" t="inlineStr">
        <is>
          <t>[Panel] (PAN)</t>
        </is>
      </c>
      <c r="D315" s="78" t="inlineStr">
        <is>
          <t>Panel</t>
        </is>
      </c>
    </row>
    <row customFormat="1" r="316" s="60">
      <c r="A316" s="73" t="inlineStr">
        <is>
          <t>CNFS</t>
        </is>
      </c>
      <c r="B316" s="74" t="n">
        <v>0</v>
      </c>
      <c r="C316" s="74" t="inlineStr">
        <is>
          <t>[In progress] (NO)</t>
        </is>
      </c>
      <c r="D316" s="75" t="inlineStr">
        <is>
          <t>In progress</t>
        </is>
      </c>
    </row>
    <row customFormat="1" r="317" s="60">
      <c r="A317" s="76" t="n"/>
      <c r="B317" s="77" t="n">
        <v>1</v>
      </c>
      <c r="C317" s="77" t="inlineStr">
        <is>
          <t>[Config. No.0] (CNF0)</t>
        </is>
      </c>
      <c r="D317" s="78" t="inlineStr">
        <is>
          <t>Configuration set 1</t>
        </is>
      </c>
    </row>
    <row customFormat="1" r="318" s="60">
      <c r="A318" s="76" t="n"/>
      <c r="B318" s="77" t="n">
        <v>2</v>
      </c>
      <c r="C318" s="77" t="inlineStr">
        <is>
          <t>[Config. No.1] (CNF1)</t>
        </is>
      </c>
      <c r="D318" s="78" t="inlineStr">
        <is>
          <t>Configuration set 2</t>
        </is>
      </c>
    </row>
    <row customFormat="1" r="319" s="60">
      <c r="A319" s="76" t="n"/>
      <c r="B319" s="77" t="n">
        <v>3</v>
      </c>
      <c r="C319" s="77" t="inlineStr">
        <is>
          <t>[Config. No.2] (CNF2)</t>
        </is>
      </c>
      <c r="D319" s="78" t="inlineStr">
        <is>
          <t>Configuration set 3</t>
        </is>
      </c>
    </row>
    <row customFormat="1" r="320" s="60">
      <c r="A320" s="76" t="n"/>
      <c r="B320" s="77" t="n">
        <v>4</v>
      </c>
      <c r="C320" s="77" t="inlineStr">
        <is>
          <t>[Config 3 active] (CNF3)</t>
        </is>
      </c>
      <c r="D320" s="78" t="inlineStr">
        <is>
          <t>Config 3 active</t>
        </is>
      </c>
    </row>
    <row customFormat="1" r="321" s="60">
      <c r="A321" s="73" t="inlineStr">
        <is>
          <t>CNL</t>
        </is>
      </c>
      <c r="B321" s="74" t="n">
        <v>0</v>
      </c>
      <c r="C321" s="74" t="inlineStr">
        <is>
          <t>[Terminals] (TER)</t>
        </is>
      </c>
      <c r="D321" s="75" t="inlineStr">
        <is>
          <t>Terminal block</t>
        </is>
      </c>
    </row>
    <row customFormat="1" r="322" s="60">
      <c r="A322" s="76" t="n"/>
      <c r="B322" s="77" t="n">
        <v>2</v>
      </c>
      <c r="C322" s="77" t="inlineStr">
        <is>
          <t>[HMI] (LCC)</t>
        </is>
      </c>
      <c r="D322" s="78" t="inlineStr">
        <is>
          <t>Local HMI</t>
        </is>
      </c>
    </row>
    <row customFormat="1" r="323" s="60">
      <c r="A323" s="76" t="n"/>
      <c r="B323" s="77" t="n">
        <v>3</v>
      </c>
      <c r="C323" s="77" t="inlineStr">
        <is>
          <t>[Modbus] (MDB)</t>
        </is>
      </c>
      <c r="D323" s="78" t="inlineStr">
        <is>
          <t>Modbus communication 1</t>
        </is>
      </c>
    </row>
    <row customFormat="1" r="324" s="60">
      <c r="A324" s="76" t="n"/>
      <c r="B324" s="77" t="n">
        <v>4</v>
      </c>
      <c r="C324" s="77" t="inlineStr">
        <is>
          <t>[Modbus 2] (MDB2)</t>
        </is>
      </c>
      <c r="D324" s="78" t="inlineStr">
        <is>
          <t>Modbus 2</t>
        </is>
      </c>
    </row>
    <row customFormat="1" r="325" s="60">
      <c r="A325" s="76" t="n"/>
      <c r="B325" s="77" t="n">
        <v>5</v>
      </c>
      <c r="C325" s="77" t="inlineStr">
        <is>
          <t>[HMI Panel] (HMIP)</t>
        </is>
      </c>
      <c r="D325" s="78" t="inlineStr">
        <is>
          <t>HMI Panel</t>
        </is>
      </c>
    </row>
    <row customFormat="1" r="326" s="60">
      <c r="A326" s="76" t="n"/>
      <c r="B326" s="77" t="n">
        <v>6</v>
      </c>
      <c r="C326" s="77" t="inlineStr">
        <is>
          <t>[CANopen] (CAN)</t>
        </is>
      </c>
      <c r="D326" s="78" t="inlineStr">
        <is>
          <t>CANopen communication</t>
        </is>
      </c>
    </row>
    <row customFormat="1" r="327" s="60">
      <c r="A327" s="76" t="n"/>
      <c r="B327" s="77" t="n">
        <v>7</v>
      </c>
      <c r="C327" s="77" t="inlineStr">
        <is>
          <t>[None] (TUD)</t>
        </is>
      </c>
      <c r="D327" s="68" t="n"/>
    </row>
    <row customFormat="1" r="328" s="60">
      <c r="A328" s="76" t="n"/>
      <c r="B328" s="77" t="n">
        <v>9</v>
      </c>
      <c r="C328" s="77" t="inlineStr">
        <is>
          <t>[Com. Module] (NET)</t>
        </is>
      </c>
      <c r="D328" s="78" t="inlineStr">
        <is>
          <t>Ext. communication Module</t>
        </is>
      </c>
    </row>
    <row customFormat="1" r="329" s="60">
      <c r="A329" s="76" t="n"/>
      <c r="B329" s="77" t="n">
        <v>11</v>
      </c>
      <c r="C329" s="77" t="inlineStr">
        <is>
          <t>[Ethernet Module] (ETH)</t>
        </is>
      </c>
      <c r="D329" s="78" t="inlineStr">
        <is>
          <t>Ethernet option module</t>
        </is>
      </c>
    </row>
    <row customFormat="1" r="330" s="60">
      <c r="A330" s="76" t="n"/>
      <c r="B330" s="77" t="n">
        <v>12</v>
      </c>
      <c r="C330" s="77" t="inlineStr">
        <is>
          <t>[Ctrl Inside] (PLCI)</t>
        </is>
      </c>
      <c r="D330" s="78" t="inlineStr">
        <is>
          <t>Ctrl Inside</t>
        </is>
      </c>
    </row>
    <row customFormat="1" r="331" s="60">
      <c r="A331" s="76" t="n"/>
      <c r="B331" s="77" t="n">
        <v>15</v>
      </c>
      <c r="C331" s="77" t="inlineStr">
        <is>
          <t>[PC tool] (PWS)</t>
        </is>
      </c>
      <c r="D331" s="78" t="inlineStr">
        <is>
          <t>PC tool</t>
        </is>
      </c>
    </row>
    <row customFormat="1" r="332" s="60">
      <c r="A332" s="73" t="inlineStr">
        <is>
          <t>COFM</t>
        </is>
      </c>
      <c r="B332" s="74" t="n">
        <v>0</v>
      </c>
      <c r="C332" s="74" t="inlineStr">
        <is>
          <t>[Measured] (HWCOF)</t>
        </is>
      </c>
      <c r="D332" s="75" t="inlineStr">
        <is>
          <t>Measured</t>
        </is>
      </c>
    </row>
    <row customFormat="1" r="333" s="60">
      <c r="A333" s="76" t="n"/>
      <c r="B333" s="77" t="n">
        <v>1</v>
      </c>
      <c r="C333" s="77" t="inlineStr">
        <is>
          <t>[Computed] (SWCOF)</t>
        </is>
      </c>
      <c r="D333" s="78" t="inlineStr">
        <is>
          <t>Computed</t>
        </is>
      </c>
    </row>
    <row customFormat="1" r="334" s="60">
      <c r="A334" s="73" t="inlineStr">
        <is>
          <t>COM1</t>
        </is>
      </c>
      <c r="B334" s="74" t="n">
        <v>0</v>
      </c>
      <c r="C334" s="74" t="inlineStr">
        <is>
          <t>[R0T0] (R0T0)</t>
        </is>
      </c>
      <c r="D334" s="79" t="n"/>
    </row>
    <row customFormat="1" r="335" s="60">
      <c r="A335" s="76" t="n"/>
      <c r="B335" s="77" t="n">
        <v>1</v>
      </c>
      <c r="C335" s="77" t="inlineStr">
        <is>
          <t>[R0T1] (R0T1)</t>
        </is>
      </c>
      <c r="D335" s="68" t="n"/>
    </row>
    <row customFormat="1" r="336" s="60">
      <c r="A336" s="76" t="n"/>
      <c r="B336" s="77" t="n">
        <v>2</v>
      </c>
      <c r="C336" s="77" t="inlineStr">
        <is>
          <t>[R1T0] (R1T0)</t>
        </is>
      </c>
      <c r="D336" s="68" t="n"/>
    </row>
    <row customFormat="1" r="337" s="60">
      <c r="A337" s="76" t="n"/>
      <c r="B337" s="77" t="n">
        <v>3</v>
      </c>
      <c r="C337" s="77" t="inlineStr">
        <is>
          <t>[R1T1] (R1T1)</t>
        </is>
      </c>
      <c r="D337" s="68" t="n"/>
    </row>
    <row customFormat="1" r="338" s="60">
      <c r="A338" s="73" t="inlineStr">
        <is>
          <t>COP</t>
        </is>
      </c>
      <c r="B338" s="74" t="n">
        <v>0</v>
      </c>
      <c r="C338" s="74" t="inlineStr">
        <is>
          <t>[No] (NO)</t>
        </is>
      </c>
      <c r="D338" s="75" t="inlineStr">
        <is>
          <t>No copy</t>
        </is>
      </c>
    </row>
    <row customFormat="1" r="339" s="60">
      <c r="A339" s="76" t="n"/>
      <c r="B339" s="77" t="n">
        <v>1</v>
      </c>
      <c r="C339" s="77" t="inlineStr">
        <is>
          <t>[Reference Frequency] (SP)</t>
        </is>
      </c>
      <c r="D339" s="78" t="inlineStr">
        <is>
          <t>Copy reference frequency</t>
        </is>
      </c>
    </row>
    <row customFormat="1" r="340" s="60">
      <c r="A340" s="76" t="n"/>
      <c r="B340" s="77" t="n">
        <v>2</v>
      </c>
      <c r="C340" s="77" t="inlineStr">
        <is>
          <t>[Command] (CD)</t>
        </is>
      </c>
      <c r="D340" s="78" t="inlineStr">
        <is>
          <t>Copy command</t>
        </is>
      </c>
    </row>
    <row customFormat="1" r="341" s="60">
      <c r="A341" s="76" t="n"/>
      <c r="B341" s="77" t="n">
        <v>3</v>
      </c>
      <c r="C341" s="77" t="inlineStr">
        <is>
          <t>[Cmd + Ref Frequency] (ALL)</t>
        </is>
      </c>
      <c r="D341" s="78" t="inlineStr">
        <is>
          <t>Copy command &amp; reference frequency</t>
        </is>
      </c>
    </row>
    <row customFormat="1" r="342" s="60">
      <c r="A342" s="73" t="inlineStr">
        <is>
          <t>CSA</t>
        </is>
      </c>
      <c r="B342" s="74" t="n">
        <v>0</v>
      </c>
      <c r="C342" s="74" t="inlineStr">
        <is>
          <t>[No] (NO)</t>
        </is>
      </c>
      <c r="D342" s="75" t="inlineStr">
        <is>
          <t>Not assigned</t>
        </is>
      </c>
    </row>
    <row customFormat="1" r="343" s="60">
      <c r="A343" s="76" t="n"/>
      <c r="B343" s="77" t="n">
        <v>1</v>
      </c>
      <c r="C343" s="77" t="inlineStr">
        <is>
          <t>[AQ1 assignment] (AO1)</t>
        </is>
      </c>
      <c r="D343" s="78" t="inlineStr">
        <is>
          <t>AQ1 assignment</t>
        </is>
      </c>
    </row>
    <row customFormat="1" r="344" s="60">
      <c r="A344" s="76" t="n"/>
      <c r="B344" s="77" t="n">
        <v>2</v>
      </c>
      <c r="C344" s="77" t="inlineStr">
        <is>
          <t>[AQ2 assignment] (AO2)</t>
        </is>
      </c>
      <c r="D344" s="78" t="inlineStr">
        <is>
          <t>AQ2 assignment</t>
        </is>
      </c>
    </row>
    <row customFormat="1" r="345" s="60">
      <c r="A345" s="76" t="n"/>
      <c r="B345" s="77" t="n">
        <v>32</v>
      </c>
      <c r="C345" s="77" t="inlineStr">
        <is>
          <t>[PTO] (PTO)</t>
        </is>
      </c>
      <c r="D345" s="78" t="inlineStr">
        <is>
          <t>PTO</t>
        </is>
      </c>
    </row>
    <row customFormat="1" r="346" s="60">
      <c r="A346" s="76" t="n"/>
      <c r="B346" s="77" t="n">
        <v>129</v>
      </c>
      <c r="C346" s="77" t="inlineStr">
        <is>
          <t>[Ref Frequency 1] (AIFR1)</t>
        </is>
      </c>
      <c r="D346" s="78" t="inlineStr">
        <is>
          <t>Reference frequency 1</t>
        </is>
      </c>
    </row>
    <row customFormat="1" r="347" s="60">
      <c r="A347" s="76" t="n"/>
      <c r="B347" s="77" t="n">
        <v>130</v>
      </c>
      <c r="C347" s="77" t="inlineStr">
        <is>
          <t>[Ref Frequency 2] (AIFR2)</t>
        </is>
      </c>
      <c r="D347" s="78" t="inlineStr">
        <is>
          <t>Reference frequency 2</t>
        </is>
      </c>
    </row>
    <row customFormat="1" r="348" s="60">
      <c r="A348" s="76" t="n"/>
      <c r="B348" s="77" t="n">
        <v>131</v>
      </c>
      <c r="C348" s="77" t="inlineStr">
        <is>
          <t>[Ref Frequency 2 Summing] (AISA2)</t>
        </is>
      </c>
      <c r="D348" s="78" t="inlineStr">
        <is>
          <t>Reference frequency 2 Summing</t>
        </is>
      </c>
    </row>
    <row customFormat="1" r="349" s="60">
      <c r="A349" s="76" t="n"/>
      <c r="B349" s="77" t="n">
        <v>132</v>
      </c>
      <c r="C349" s="77" t="inlineStr">
        <is>
          <t>[PID feedback] (AIPIF)</t>
        </is>
      </c>
      <c r="D349" s="78" t="inlineStr">
        <is>
          <t>PI controller feedback</t>
        </is>
      </c>
    </row>
    <row customFormat="1" r="350" s="60">
      <c r="A350" s="76" t="n"/>
      <c r="B350" s="77" t="n">
        <v>136</v>
      </c>
      <c r="C350" s="77" t="inlineStr">
        <is>
          <t>[Torque limitation] (AITAA)</t>
        </is>
      </c>
      <c r="D350" s="78" t="inlineStr">
        <is>
          <t>Torque limitation</t>
        </is>
      </c>
    </row>
    <row customFormat="1" r="351" s="60">
      <c r="A351" s="76" t="n"/>
      <c r="B351" s="77" t="n">
        <v>137</v>
      </c>
      <c r="C351" s="77" t="inlineStr">
        <is>
          <t>[Subtract Ref Freq 2] (AIDA2)</t>
        </is>
      </c>
      <c r="D351" s="78" t="inlineStr">
        <is>
          <t>Subtract Reference Frequency 2</t>
        </is>
      </c>
    </row>
    <row customFormat="1" r="352" s="60">
      <c r="A352" s="76" t="n"/>
      <c r="B352" s="77" t="n">
        <v>138</v>
      </c>
      <c r="C352" s="77" t="inlineStr">
        <is>
          <t>[Manual PID ref.] (AIPIM)</t>
        </is>
      </c>
      <c r="D352" s="78" t="inlineStr">
        <is>
          <t>Manual PID reference</t>
        </is>
      </c>
    </row>
    <row customFormat="1" r="353" s="60">
      <c r="A353" s="76" t="n"/>
      <c r="B353" s="77" t="n">
        <v>139</v>
      </c>
      <c r="C353" s="77" t="inlineStr">
        <is>
          <t>[PID Ref Frequency] (AIFPI)</t>
        </is>
      </c>
      <c r="D353" s="78" t="inlineStr">
        <is>
          <t>PID reference frequency</t>
        </is>
      </c>
    </row>
    <row customFormat="1" r="354" s="60">
      <c r="A354" s="76" t="n"/>
      <c r="B354" s="77" t="n">
        <v>160</v>
      </c>
      <c r="C354" s="77" t="inlineStr">
        <is>
          <t>[Ref Frequency 3 Summing] (AISA3)</t>
        </is>
      </c>
      <c r="D354" s="78" t="inlineStr">
        <is>
          <t>Reference frequency 3 Summing</t>
        </is>
      </c>
    </row>
    <row customFormat="1" r="355" s="60">
      <c r="A355" s="76" t="n"/>
      <c r="B355" s="77" t="n">
        <v>161</v>
      </c>
      <c r="C355" s="77" t="inlineStr">
        <is>
          <t>[Ref Frequency 1B] (AIFR1B)</t>
        </is>
      </c>
      <c r="D355" s="78" t="inlineStr">
        <is>
          <t>Reference frequency 1B</t>
        </is>
      </c>
    </row>
    <row customFormat="1" r="356" s="60">
      <c r="A356" s="76" t="n"/>
      <c r="B356" s="77" t="n">
        <v>162</v>
      </c>
      <c r="C356" s="77" t="inlineStr">
        <is>
          <t>[Subtract Ref Freq 3] (AIDA3)</t>
        </is>
      </c>
      <c r="D356" s="78" t="inlineStr">
        <is>
          <t>Subtract Reference Frequency 3</t>
        </is>
      </c>
    </row>
    <row customFormat="1" r="357" s="60">
      <c r="A357" s="76" t="n"/>
      <c r="B357" s="77" t="n">
        <v>163</v>
      </c>
      <c r="C357" s="77" t="inlineStr">
        <is>
          <t>[Forced local] (AIFLOC)</t>
        </is>
      </c>
      <c r="D357" s="78" t="inlineStr">
        <is>
          <t>Forced loc mode channel</t>
        </is>
      </c>
    </row>
    <row customFormat="1" r="358" s="60">
      <c r="A358" s="76" t="n"/>
      <c r="B358" s="77" t="n">
        <v>164</v>
      </c>
      <c r="C358" s="77" t="inlineStr">
        <is>
          <t>[Ref Frequency 2 multiplier] (AIMA2)</t>
        </is>
      </c>
      <c r="D358" s="78" t="inlineStr">
        <is>
          <t>Reference frequency 2 multiplier</t>
        </is>
      </c>
    </row>
    <row customFormat="1" r="359" s="60">
      <c r="A359" s="76" t="n"/>
      <c r="B359" s="77" t="n">
        <v>165</v>
      </c>
      <c r="C359" s="77" t="inlineStr">
        <is>
          <t>[Ref Frequency 3 multiplier] (AIMA3)</t>
        </is>
      </c>
      <c r="D359" s="78" t="inlineStr">
        <is>
          <t>Reference frequency 3 multiplier</t>
        </is>
      </c>
    </row>
    <row customFormat="1" r="360" s="60">
      <c r="A360" s="76" t="n"/>
      <c r="B360" s="77" t="n">
        <v>166</v>
      </c>
      <c r="C360" s="77" t="inlineStr">
        <is>
          <t>[Torque reference] (AITR1)</t>
        </is>
      </c>
      <c r="D360" s="78" t="inlineStr">
        <is>
          <t>Torque reference 1</t>
        </is>
      </c>
    </row>
    <row customFormat="1" r="361" s="60">
      <c r="A361" s="76" t="n"/>
      <c r="B361" s="77" t="n">
        <v>168</v>
      </c>
      <c r="C361" s="77" t="inlineStr">
        <is>
          <t>[Virtual AI1 Channel ] (AIAIC1)</t>
        </is>
      </c>
      <c r="D361" s="78" t="inlineStr">
        <is>
          <t xml:space="preserve">Virtual AI1 channel </t>
        </is>
      </c>
    </row>
    <row customFormat="1" r="362" s="60">
      <c r="A362" s="76" t="n"/>
      <c r="B362" s="77" t="n">
        <v>200</v>
      </c>
      <c r="C362" s="77" t="inlineStr">
        <is>
          <t>[Torque Ref Offset ] (AITQO)</t>
        </is>
      </c>
      <c r="D362" s="78" t="inlineStr">
        <is>
          <t>Torque reference offset</t>
        </is>
      </c>
    </row>
    <row customFormat="1" r="363" s="60">
      <c r="A363" s="76" t="n"/>
      <c r="B363" s="77" t="n">
        <v>201</v>
      </c>
      <c r="C363" s="77" t="inlineStr">
        <is>
          <t>[Torque Ref Ratio] (AITQR)</t>
        </is>
      </c>
      <c r="D363" s="78" t="inlineStr">
        <is>
          <t>Torque ref ratio</t>
        </is>
      </c>
    </row>
    <row customFormat="1" r="364" s="60">
      <c r="A364" s="76" t="n"/>
      <c r="B364" s="77" t="n">
        <v>202</v>
      </c>
      <c r="C364" s="77" t="inlineStr">
        <is>
          <t>[Torque limitation 2] (AITAA2)</t>
        </is>
      </c>
      <c r="D364" s="78" t="inlineStr">
        <is>
          <t>Torque limitation 2</t>
        </is>
      </c>
    </row>
    <row customFormat="1" r="365" s="60">
      <c r="A365" s="76" t="n"/>
      <c r="B365" s="77" t="n">
        <v>203</v>
      </c>
      <c r="C365" s="77" t="inlineStr">
        <is>
          <t>[Torque reference 2] (AITR2)</t>
        </is>
      </c>
      <c r="D365" s="78" t="inlineStr">
        <is>
          <t>Torque reference 2</t>
        </is>
      </c>
    </row>
    <row customFormat="1" r="366" s="60">
      <c r="A366" s="76" t="n"/>
      <c r="B366" s="77" t="n">
        <v>204</v>
      </c>
      <c r="C366" s="77" t="inlineStr">
        <is>
          <t>[Frequency Meter] (FQF)</t>
        </is>
      </c>
      <c r="D366" s="78" t="inlineStr">
        <is>
          <t>Frequency meter</t>
        </is>
      </c>
    </row>
    <row customFormat="1" r="367" s="60">
      <c r="A367" s="76" t="n"/>
      <c r="B367" s="77" t="n">
        <v>205</v>
      </c>
      <c r="C367" s="77" t="inlineStr">
        <is>
          <t>[External Feed Forward] (AITEFF)</t>
        </is>
      </c>
      <c r="D367" s="78" t="inlineStr">
        <is>
          <t>External feed forward</t>
        </is>
      </c>
    </row>
    <row customFormat="1" r="368" s="60">
      <c r="A368" s="76" t="n"/>
      <c r="B368" s="77" t="n">
        <v>345</v>
      </c>
      <c r="C368" s="77" t="inlineStr">
        <is>
          <t>[M/S Speed Ref In] (MSSI)</t>
        </is>
      </c>
      <c r="D368" s="78" t="inlineStr">
        <is>
          <t>M/S Master speed reference input</t>
        </is>
      </c>
    </row>
    <row customFormat="1" r="369" s="60">
      <c r="A369" s="76" t="n"/>
      <c r="B369" s="77" t="n">
        <v>346</v>
      </c>
      <c r="C369" s="77" t="inlineStr">
        <is>
          <t>[M/S Trq Ref In] (MSTI)</t>
        </is>
      </c>
      <c r="D369" s="78" t="inlineStr">
        <is>
          <t>M/S Master torque reference input</t>
        </is>
      </c>
    </row>
    <row customFormat="1" r="370" s="60">
      <c r="A370" s="73" t="inlineStr">
        <is>
          <t>CTT</t>
        </is>
      </c>
      <c r="B370" s="74" t="n">
        <v>0</v>
      </c>
      <c r="C370" s="74" t="inlineStr">
        <is>
          <t>[SVC V] (VVC)</t>
        </is>
      </c>
      <c r="D370" s="75" t="inlineStr">
        <is>
          <t>Sensorless flux vector V</t>
        </is>
      </c>
    </row>
    <row customFormat="1" r="371" s="60">
      <c r="A371" s="76" t="n"/>
      <c r="B371" s="77" t="n">
        <v>2</v>
      </c>
      <c r="C371" s="77" t="inlineStr">
        <is>
          <t>[FVC] (FVC)</t>
        </is>
      </c>
      <c r="D371" s="78" t="inlineStr">
        <is>
          <t>Full flux vector</t>
        </is>
      </c>
    </row>
    <row customFormat="1" r="372" s="60">
      <c r="A372" s="76" t="n"/>
      <c r="B372" s="77" t="n">
        <v>3</v>
      </c>
      <c r="C372" s="77" t="inlineStr">
        <is>
          <t>[U/F VC Standard] (STD)</t>
        </is>
      </c>
      <c r="D372" s="78" t="inlineStr">
        <is>
          <t>U/F VC Standard motor law</t>
        </is>
      </c>
    </row>
    <row customFormat="1" r="373" s="60">
      <c r="A373" s="76" t="n"/>
      <c r="B373" s="77" t="n">
        <v>4</v>
      </c>
      <c r="C373" s="77" t="inlineStr">
        <is>
          <t>[U/F VC 5pts] (UF5)</t>
        </is>
      </c>
      <c r="D373" s="78" t="inlineStr">
        <is>
          <t>U/F VC 5 point voltage/frequency</t>
        </is>
      </c>
    </row>
    <row customFormat="1" r="374" s="60">
      <c r="A374" s="76" t="n"/>
      <c r="B374" s="77" t="n">
        <v>5</v>
      </c>
      <c r="C374" s="77" t="inlineStr">
        <is>
          <t>[Sync. mot.] (SYN)</t>
        </is>
      </c>
      <c r="D374" s="78" t="inlineStr">
        <is>
          <t>Synchronous motor</t>
        </is>
      </c>
    </row>
    <row customFormat="1" r="375" s="60">
      <c r="A375" s="76" t="n"/>
      <c r="B375" s="77" t="n">
        <v>6</v>
      </c>
      <c r="C375" s="77" t="inlineStr">
        <is>
          <t>[U/F VC Quad.] (UFQ)</t>
        </is>
      </c>
      <c r="D375" s="78" t="inlineStr">
        <is>
          <t>U/F VC Quadratic</t>
        </is>
      </c>
    </row>
    <row customFormat="1" r="376" s="60">
      <c r="A376" s="76" t="n"/>
      <c r="B376" s="77" t="n">
        <v>7</v>
      </c>
      <c r="C376" s="77" t="inlineStr">
        <is>
          <t>[Energy Sav.] (NLD)</t>
        </is>
      </c>
      <c r="D376" s="78" t="inlineStr">
        <is>
          <t>Energy Saving</t>
        </is>
      </c>
    </row>
    <row customFormat="1" r="377" s="60">
      <c r="A377" s="76" t="n"/>
      <c r="B377" s="77" t="n">
        <v>9</v>
      </c>
      <c r="C377" s="77" t="inlineStr">
        <is>
          <t>[Sync.CL] (FSY)</t>
        </is>
      </c>
      <c r="D377" s="78" t="inlineStr">
        <is>
          <t>Sync.CL</t>
        </is>
      </c>
    </row>
    <row customFormat="1" r="378" s="60">
      <c r="A378" s="76" t="n"/>
      <c r="B378" s="77" t="n">
        <v>11</v>
      </c>
      <c r="C378" s="77" t="inlineStr">
        <is>
          <t>[U/F VC Energy Sav.] (ECO)</t>
        </is>
      </c>
      <c r="D378" s="78" t="inlineStr">
        <is>
          <t>U/F VC Energy Sav.</t>
        </is>
      </c>
    </row>
    <row customFormat="1" r="379" s="60">
      <c r="A379" s="73" t="inlineStr">
        <is>
          <t>DLR</t>
        </is>
      </c>
      <c r="B379" s="74" t="n">
        <v>0</v>
      </c>
      <c r="C379" s="74" t="inlineStr">
        <is>
          <t>[Locked drv] (DLR0)</t>
        </is>
      </c>
      <c r="D379" s="75" t="inlineStr">
        <is>
          <t>Drive Locked</t>
        </is>
      </c>
    </row>
    <row customFormat="1" r="380" s="60">
      <c r="A380" s="76" t="n"/>
      <c r="B380" s="77" t="n">
        <v>1</v>
      </c>
      <c r="C380" s="77" t="inlineStr">
        <is>
          <t>[Unlock. drv] (DLR1)</t>
        </is>
      </c>
      <c r="D380" s="78" t="inlineStr">
        <is>
          <t>Drive unlocked</t>
        </is>
      </c>
    </row>
    <row customFormat="1" r="381" s="60">
      <c r="A381" s="76" t="n"/>
      <c r="B381" s="77" t="n">
        <v>2</v>
      </c>
      <c r="C381" s="77" t="inlineStr">
        <is>
          <t>[Not allowed] (DLR2)</t>
        </is>
      </c>
      <c r="D381" s="78" t="inlineStr">
        <is>
          <t>Download not allowed</t>
        </is>
      </c>
    </row>
    <row customFormat="1" r="382" s="60">
      <c r="A382" s="76" t="n"/>
      <c r="B382" s="77" t="n">
        <v>3</v>
      </c>
      <c r="C382" s="77" t="inlineStr">
        <is>
          <t>[Lock/unlock] (DLR3)</t>
        </is>
      </c>
      <c r="D382" s="78" t="inlineStr">
        <is>
          <t>Combined Lock/Unlock</t>
        </is>
      </c>
    </row>
    <row customFormat="1" r="383" s="60">
      <c r="A383" s="73" t="inlineStr">
        <is>
          <t>DOTD</t>
        </is>
      </c>
      <c r="B383" s="74" t="n">
        <v>0</v>
      </c>
      <c r="C383" s="74" t="inlineStr">
        <is>
          <t>[Freewheel stop] (NST)</t>
        </is>
      </c>
      <c r="D383" s="75" t="inlineStr">
        <is>
          <t>Drive freewheel stop</t>
        </is>
      </c>
    </row>
    <row customFormat="1" r="384" s="60">
      <c r="A384" s="76" t="n"/>
      <c r="B384" s="77" t="n">
        <v>1</v>
      </c>
      <c r="C384" s="77" t="inlineStr">
        <is>
          <t>[Ramp stop] (RMP)</t>
        </is>
      </c>
      <c r="D384" s="78" t="inlineStr">
        <is>
          <t>Ramp stop</t>
        </is>
      </c>
    </row>
    <row customFormat="1" r="385" s="60">
      <c r="A385" s="73" t="inlineStr">
        <is>
          <t>DPMA</t>
        </is>
      </c>
      <c r="B385" s="74" t="n">
        <v>1</v>
      </c>
      <c r="C385" s="74" t="inlineStr">
        <is>
          <t>[Master 1] (1)</t>
        </is>
      </c>
      <c r="D385" s="75" t="inlineStr">
        <is>
          <t>Master 1</t>
        </is>
      </c>
    </row>
    <row customFormat="1" r="386" s="60">
      <c r="A386" s="76" t="n"/>
      <c r="B386" s="77" t="n">
        <v>2</v>
      </c>
      <c r="C386" s="77" t="inlineStr">
        <is>
          <t>[Master 2] (2)</t>
        </is>
      </c>
      <c r="D386" s="78" t="inlineStr">
        <is>
          <t>Master 2</t>
        </is>
      </c>
    </row>
    <row customFormat="1" r="387" s="60">
      <c r="A387" s="73" t="inlineStr">
        <is>
          <t>DRYM</t>
        </is>
      </c>
      <c r="B387" s="74" t="n">
        <v>0</v>
      </c>
      <c r="C387" s="74" t="inlineStr">
        <is>
          <t>[No] (NO)</t>
        </is>
      </c>
      <c r="D387" s="75" t="inlineStr">
        <is>
          <t>No</t>
        </is>
      </c>
    </row>
    <row customFormat="1" r="388" s="60">
      <c r="A388" s="76" t="n"/>
      <c r="B388" s="77" t="n">
        <v>1</v>
      </c>
      <c r="C388" s="77" t="inlineStr">
        <is>
          <t>[Switch] (SWT)</t>
        </is>
      </c>
      <c r="D388" s="78" t="inlineStr">
        <is>
          <t>Switch</t>
        </is>
      </c>
    </row>
    <row customFormat="1" r="389" s="60">
      <c r="A389" s="76" t="n"/>
      <c r="B389" s="77" t="n">
        <v>2</v>
      </c>
      <c r="C389" s="77" t="inlineStr">
        <is>
          <t>[Power] (PWR)</t>
        </is>
      </c>
      <c r="D389" s="78" t="inlineStr">
        <is>
          <t>Power</t>
        </is>
      </c>
    </row>
    <row customFormat="1" r="390" s="60">
      <c r="A390" s="73" t="inlineStr">
        <is>
          <t>DUR</t>
        </is>
      </c>
      <c r="B390" s="74" t="n">
        <v>0</v>
      </c>
      <c r="C390" s="74" t="inlineStr">
        <is>
          <t>[5 minutes] (5)</t>
        </is>
      </c>
      <c r="D390" s="75" t="inlineStr">
        <is>
          <t>5 minutes</t>
        </is>
      </c>
    </row>
    <row customFormat="1" r="391" s="60">
      <c r="A391" s="76" t="n"/>
      <c r="B391" s="77" t="n">
        <v>1</v>
      </c>
      <c r="C391" s="77" t="inlineStr">
        <is>
          <t>[10 minutes] (10)</t>
        </is>
      </c>
      <c r="D391" s="78" t="inlineStr">
        <is>
          <t>10 minutes</t>
        </is>
      </c>
    </row>
    <row customFormat="1" r="392" s="60">
      <c r="A392" s="76" t="n"/>
      <c r="B392" s="77" t="n">
        <v>2</v>
      </c>
      <c r="C392" s="77" t="inlineStr">
        <is>
          <t>[30 minutes] (30)</t>
        </is>
      </c>
      <c r="D392" s="78" t="inlineStr">
        <is>
          <t>30 minutes</t>
        </is>
      </c>
    </row>
    <row customFormat="1" r="393" s="60">
      <c r="A393" s="76" t="n"/>
      <c r="B393" s="77" t="n">
        <v>3</v>
      </c>
      <c r="C393" s="77" t="inlineStr">
        <is>
          <t>[1 hour] (1H)</t>
        </is>
      </c>
      <c r="D393" s="78" t="inlineStr">
        <is>
          <t>1 hour</t>
        </is>
      </c>
    </row>
    <row customFormat="1" r="394" s="60">
      <c r="A394" s="76" t="n"/>
      <c r="B394" s="77" t="n">
        <v>4</v>
      </c>
      <c r="C394" s="77" t="inlineStr">
        <is>
          <t>[2 hours] (2H)</t>
        </is>
      </c>
      <c r="D394" s="78" t="inlineStr">
        <is>
          <t>2 hours</t>
        </is>
      </c>
    </row>
    <row customFormat="1" r="395" s="60">
      <c r="A395" s="76" t="n"/>
      <c r="B395" s="77" t="n">
        <v>5</v>
      </c>
      <c r="C395" s="77" t="inlineStr">
        <is>
          <t>[3 hours] (3H)</t>
        </is>
      </c>
      <c r="D395" s="78" t="inlineStr">
        <is>
          <t>3 hours</t>
        </is>
      </c>
    </row>
    <row customFormat="1" r="396" s="60">
      <c r="A396" s="76" t="n"/>
      <c r="B396" s="77" t="n">
        <v>6</v>
      </c>
      <c r="C396" s="77" t="inlineStr">
        <is>
          <t>[Unlimited] (CT)</t>
        </is>
      </c>
      <c r="D396" s="78" t="inlineStr">
        <is>
          <t>Unlimited</t>
        </is>
      </c>
    </row>
    <row customFormat="1" r="397" s="60">
      <c r="A397" s="73" t="inlineStr">
        <is>
          <t>ECFG</t>
        </is>
      </c>
      <c r="B397" s="74" t="n">
        <v>0</v>
      </c>
      <c r="C397" s="74" t="inlineStr">
        <is>
          <t>[Ignore] (NO)</t>
        </is>
      </c>
      <c r="D397" s="75" t="inlineStr">
        <is>
          <t>Ignore</t>
        </is>
      </c>
    </row>
    <row customFormat="1" r="398" s="60">
      <c r="A398" s="76" t="n"/>
      <c r="B398" s="77" t="n">
        <v>1</v>
      </c>
      <c r="C398" s="77" t="inlineStr">
        <is>
          <t>[Freewheel Stop] (YES)</t>
        </is>
      </c>
      <c r="D398" s="78" t="inlineStr">
        <is>
          <t>Freewheel stop</t>
        </is>
      </c>
    </row>
    <row customFormat="1" r="399" s="60">
      <c r="A399" s="76" t="n"/>
      <c r="B399" s="77" t="n">
        <v>2</v>
      </c>
      <c r="C399" s="77" t="inlineStr">
        <is>
          <t>[Per STT] (STT)</t>
        </is>
      </c>
      <c r="D399" s="78" t="inlineStr">
        <is>
          <t>Per STT</t>
        </is>
      </c>
    </row>
    <row customFormat="1" r="400" s="60">
      <c r="A400" s="76" t="n"/>
      <c r="B400" s="77" t="n">
        <v>4</v>
      </c>
      <c r="C400" s="77" t="inlineStr">
        <is>
          <t>[Fallback Speed] (LFF)</t>
        </is>
      </c>
      <c r="D400" s="78" t="inlineStr">
        <is>
          <t>Fallback speed</t>
        </is>
      </c>
    </row>
    <row customFormat="1" r="401" s="60">
      <c r="A401" s="76" t="n"/>
      <c r="B401" s="77" t="n">
        <v>5</v>
      </c>
      <c r="C401" s="77" t="inlineStr">
        <is>
          <t>[Speed maintained] (RLS)</t>
        </is>
      </c>
      <c r="D401" s="78" t="inlineStr">
        <is>
          <t>Speed maintained</t>
        </is>
      </c>
    </row>
    <row customFormat="1" r="402" s="60">
      <c r="A402" s="76" t="n"/>
      <c r="B402" s="77" t="n">
        <v>6</v>
      </c>
      <c r="C402" s="77" t="inlineStr">
        <is>
          <t>[Ramp stop] (RMP)</t>
        </is>
      </c>
      <c r="D402" s="78" t="inlineStr">
        <is>
          <t>Ramp stop</t>
        </is>
      </c>
    </row>
    <row customFormat="1" r="403" s="60">
      <c r="A403" s="73" t="inlineStr">
        <is>
          <t>EFAP</t>
        </is>
      </c>
      <c r="B403" s="74" t="n">
        <v>0</v>
      </c>
      <c r="C403" s="74" t="inlineStr">
        <is>
          <t>[Linear Flux 1] (LINF1)</t>
        </is>
      </c>
      <c r="D403" s="75" t="inlineStr">
        <is>
          <t>Linear flux 1</t>
        </is>
      </c>
    </row>
    <row customFormat="1" r="404" s="60">
      <c r="A404" s="76" t="n"/>
      <c r="B404" s="77" t="n">
        <v>1</v>
      </c>
      <c r="C404" s="77" t="inlineStr">
        <is>
          <t>[Linear Flux 2] (LINF2)</t>
        </is>
      </c>
      <c r="D404" s="78" t="inlineStr">
        <is>
          <t>Linear flux 2</t>
        </is>
      </c>
    </row>
    <row customFormat="1" r="405" s="60">
      <c r="A405" s="76" t="n"/>
      <c r="B405" s="77" t="n">
        <v>2</v>
      </c>
      <c r="C405" s="77" t="inlineStr">
        <is>
          <t>[Saturation Flux] (SATF)</t>
        </is>
      </c>
      <c r="D405" s="78" t="inlineStr">
        <is>
          <t>Saturation flux</t>
        </is>
      </c>
    </row>
    <row customFormat="1" r="406" s="60">
      <c r="A406" s="73" t="inlineStr">
        <is>
          <t>EFDR</t>
        </is>
      </c>
      <c r="B406" s="74" t="n">
        <v>0</v>
      </c>
      <c r="C406" s="74" t="inlineStr">
        <is>
          <t>[No Error] (NO)</t>
        </is>
      </c>
      <c r="D406" s="75" t="inlineStr">
        <is>
          <t>No error</t>
        </is>
      </c>
    </row>
    <row customFormat="1" r="407" s="60">
      <c r="A407" s="76" t="n"/>
      <c r="B407" s="77" t="n">
        <v>1</v>
      </c>
      <c r="C407" s="77" t="inlineStr">
        <is>
          <t>[Server Timeout] (TOUT)</t>
        </is>
      </c>
      <c r="D407" s="78" t="inlineStr">
        <is>
          <t>Server timeout</t>
        </is>
      </c>
    </row>
    <row customFormat="1" r="408" s="60">
      <c r="A408" s="76" t="n"/>
      <c r="B408" s="77" t="n">
        <v>2</v>
      </c>
      <c r="C408" s="77" t="inlineStr">
        <is>
          <t>[Server No File] (SNF)</t>
        </is>
      </c>
      <c r="D408" s="78" t="inlineStr">
        <is>
          <t>Server no file</t>
        </is>
      </c>
    </row>
    <row customFormat="1" r="409" s="60">
      <c r="A409" s="76" t="n"/>
      <c r="B409" s="77" t="n">
        <v>3</v>
      </c>
      <c r="C409" s="77" t="inlineStr">
        <is>
          <t>[Server Corrupt File] (CRPT)</t>
        </is>
      </c>
      <c r="D409" s="78" t="inlineStr">
        <is>
          <t>Server corrupt file</t>
        </is>
      </c>
    </row>
    <row customFormat="1" r="410" s="60">
      <c r="A410" s="76" t="n"/>
      <c r="B410" s="77" t="n">
        <v>4</v>
      </c>
      <c r="C410" s="77" t="inlineStr">
        <is>
          <t>[Server Empty File] (EPTY)</t>
        </is>
      </c>
      <c r="D410" s="78" t="inlineStr">
        <is>
          <t>Server empty file</t>
        </is>
      </c>
    </row>
    <row customFormat="1" r="411" s="60">
      <c r="A411" s="76" t="n"/>
      <c r="B411" s="77" t="n">
        <v>5</v>
      </c>
      <c r="C411" s="77" t="inlineStr">
        <is>
          <t>[Drive Invalid File] (HINV)</t>
        </is>
      </c>
      <c r="D411" s="78" t="inlineStr">
        <is>
          <t>Drive invalid file</t>
        </is>
      </c>
    </row>
    <row customFormat="1" r="412" s="60">
      <c r="A412" s="76" t="n"/>
      <c r="B412" s="77" t="n">
        <v>6</v>
      </c>
      <c r="C412" s="77" t="inlineStr">
        <is>
          <t>[CRC Error] (CRC)</t>
        </is>
      </c>
      <c r="D412" s="78" t="inlineStr">
        <is>
          <t>CRC error</t>
        </is>
      </c>
    </row>
    <row customFormat="1" r="413" s="60">
      <c r="A413" s="76" t="n"/>
      <c r="B413" s="77" t="n">
        <v>7</v>
      </c>
      <c r="C413" s="77" t="inlineStr">
        <is>
          <t>[Version Incompatibility] (VRM)</t>
        </is>
      </c>
      <c r="D413" s="78" t="inlineStr">
        <is>
          <t>Version incompatibility</t>
        </is>
      </c>
    </row>
    <row customFormat="1" r="414" s="60">
      <c r="A414" s="76" t="n"/>
      <c r="B414" s="77" t="n">
        <v>9</v>
      </c>
      <c r="C414" s="77" t="inlineStr">
        <is>
          <t>[Drive No File] (HNF)</t>
        </is>
      </c>
      <c r="D414" s="78" t="inlineStr">
        <is>
          <t>Drive no file</t>
        </is>
      </c>
    </row>
    <row customFormat="1" r="415" s="60">
      <c r="A415" s="76" t="n"/>
      <c r="B415" s="77" t="n">
        <v>10</v>
      </c>
      <c r="C415" s="77" t="inlineStr">
        <is>
          <t>[Server Reading Size] (SIZE)</t>
        </is>
      </c>
      <c r="D415" s="78" t="inlineStr">
        <is>
          <t>Server reading Size</t>
        </is>
      </c>
    </row>
    <row customFormat="1" r="416" s="60">
      <c r="A416" s="76" t="n"/>
      <c r="B416" s="77" t="n">
        <v>11</v>
      </c>
      <c r="C416" s="77" t="inlineStr">
        <is>
          <t>[Drive Opening File] (OPEN)</t>
        </is>
      </c>
      <c r="D416" s="78" t="inlineStr">
        <is>
          <t>Drive opening file</t>
        </is>
      </c>
    </row>
    <row customFormat="1" r="417" s="60">
      <c r="A417" s="76" t="n"/>
      <c r="B417" s="77" t="n">
        <v>12</v>
      </c>
      <c r="C417" s="77" t="inlineStr">
        <is>
          <t>[Drive Reading File] (READ)</t>
        </is>
      </c>
      <c r="D417" s="78" t="inlineStr">
        <is>
          <t>Drive reading file</t>
        </is>
      </c>
    </row>
    <row customFormat="1" r="418" s="60">
      <c r="A418" s="76" t="n"/>
      <c r="B418" s="77" t="n">
        <v>13</v>
      </c>
      <c r="C418" s="77" t="inlineStr">
        <is>
          <t>[Incompatibility] (SCNT)</t>
        </is>
      </c>
      <c r="D418" s="78" t="inlineStr">
        <is>
          <t>Incompatibility</t>
        </is>
      </c>
    </row>
    <row customFormat="1" r="419" s="60">
      <c r="A419" s="76" t="n"/>
      <c r="B419" s="77" t="n">
        <v>14</v>
      </c>
      <c r="C419" s="77" t="inlineStr">
        <is>
          <t>[Drive Invalid Name] (NINV)</t>
        </is>
      </c>
      <c r="D419" s="78" t="inlineStr">
        <is>
          <t>Drive invalid name</t>
        </is>
      </c>
    </row>
    <row customFormat="1" r="420" s="60">
      <c r="A420" s="76" t="n"/>
      <c r="B420" s="77" t="n">
        <v>15</v>
      </c>
      <c r="C420" s="77" t="inlineStr">
        <is>
          <t>[Server Incorrect File Size] (FSIZ)</t>
        </is>
      </c>
      <c r="D420" s="78" t="inlineStr">
        <is>
          <t>Server incorrect file size</t>
        </is>
      </c>
    </row>
    <row customFormat="1" r="421" s="60">
      <c r="A421" s="76" t="n"/>
      <c r="B421" s="77" t="n">
        <v>16</v>
      </c>
      <c r="C421" s="77" t="inlineStr">
        <is>
          <t>[Drive Writing File] (HWF)</t>
        </is>
      </c>
      <c r="D421" s="78" t="inlineStr">
        <is>
          <t>Drive writing file</t>
        </is>
      </c>
    </row>
    <row customFormat="1" r="422" s="60">
      <c r="A422" s="76" t="n"/>
      <c r="B422" s="77" t="n">
        <v>17</v>
      </c>
      <c r="C422" s="77" t="inlineStr">
        <is>
          <t>[Server Writing File] (SWF)</t>
        </is>
      </c>
      <c r="D422" s="78" t="inlineStr">
        <is>
          <t>Server writing file</t>
        </is>
      </c>
    </row>
    <row customFormat="1" r="423" s="60">
      <c r="A423" s="73" t="inlineStr">
        <is>
          <t>EMDT</t>
        </is>
      </c>
      <c r="B423" s="74" t="n">
        <v>0</v>
      </c>
      <c r="C423" s="74" t="inlineStr">
        <is>
          <t>[KW Counter] (KWCT)</t>
        </is>
      </c>
      <c r="D423" s="75" t="inlineStr">
        <is>
          <t>KW Counter</t>
        </is>
      </c>
    </row>
    <row customFormat="1" r="424" s="60">
      <c r="A424" s="76" t="n"/>
      <c r="B424" s="77" t="n">
        <v>1</v>
      </c>
      <c r="C424" s="77" t="inlineStr">
        <is>
          <t>[Instant. kW trend] (CVE)</t>
        </is>
      </c>
      <c r="D424" s="78" t="inlineStr">
        <is>
          <t>Instantaneous kW trend</t>
        </is>
      </c>
    </row>
    <row customFormat="1" r="425" s="60">
      <c r="A425" s="76" t="n"/>
      <c r="B425" s="77" t="n">
        <v>2</v>
      </c>
      <c r="C425" s="77" t="inlineStr">
        <is>
          <t>[Daily kWh report] (HSD)</t>
        </is>
      </c>
      <c r="D425" s="78" t="inlineStr">
        <is>
          <t>Daily kWh report</t>
        </is>
      </c>
    </row>
    <row customFormat="1" r="426" s="60">
      <c r="A426" s="76" t="n"/>
      <c r="B426" s="77" t="n">
        <v>3</v>
      </c>
      <c r="C426" s="77" t="inlineStr">
        <is>
          <t>[Weekly kWh report] (HSW)</t>
        </is>
      </c>
      <c r="D426" s="78" t="inlineStr">
        <is>
          <t>Weekly kWh report</t>
        </is>
      </c>
    </row>
    <row customFormat="1" r="427" s="60">
      <c r="A427" s="76" t="n"/>
      <c r="B427" s="77" t="n">
        <v>4</v>
      </c>
      <c r="C427" s="77" t="inlineStr">
        <is>
          <t>[Monthly kWh report] (HSM)</t>
        </is>
      </c>
      <c r="D427" s="78" t="inlineStr">
        <is>
          <t>Monthly kWh report</t>
        </is>
      </c>
    </row>
    <row customFormat="1" r="428" s="60">
      <c r="A428" s="76" t="n"/>
      <c r="B428" s="77" t="n">
        <v>5</v>
      </c>
      <c r="C428" s="77" t="inlineStr">
        <is>
          <t>[Yearly kWh report] (HSY)</t>
        </is>
      </c>
      <c r="D428" s="78" t="inlineStr">
        <is>
          <t>Yearly kWh report</t>
        </is>
      </c>
    </row>
    <row customFormat="1" r="429" s="60">
      <c r="A429" s="73" t="inlineStr">
        <is>
          <t>ENC</t>
        </is>
      </c>
      <c r="B429" s="74" t="n">
        <v>0</v>
      </c>
      <c r="C429" s="74" t="inlineStr">
        <is>
          <t>[Not done] (NO)</t>
        </is>
      </c>
      <c r="D429" s="75" t="inlineStr">
        <is>
          <t>Encoder check not done</t>
        </is>
      </c>
    </row>
    <row customFormat="1" r="430" s="60">
      <c r="A430" s="76" t="n"/>
      <c r="B430" s="77" t="n">
        <v>1</v>
      </c>
      <c r="C430" s="77" t="inlineStr">
        <is>
          <t>[Yes] (YES)</t>
        </is>
      </c>
      <c r="D430" s="78" t="inlineStr">
        <is>
          <t>Encoder check requested</t>
        </is>
      </c>
    </row>
    <row customFormat="1" r="431" s="60">
      <c r="A431" s="76" t="n"/>
      <c r="B431" s="77" t="n">
        <v>2</v>
      </c>
      <c r="C431" s="77" t="inlineStr">
        <is>
          <t>[Done] (DONE)</t>
        </is>
      </c>
      <c r="D431" s="78" t="inlineStr">
        <is>
          <t>Encoder check completed</t>
        </is>
      </c>
    </row>
    <row customFormat="1" r="432" s="60">
      <c r="A432" s="73" t="inlineStr">
        <is>
          <t>ENS</t>
        </is>
      </c>
      <c r="B432" s="74" t="n">
        <v>1</v>
      </c>
      <c r="C432" s="74" t="inlineStr">
        <is>
          <t>[AABB] (AABB)</t>
        </is>
      </c>
      <c r="D432" s="75" t="inlineStr">
        <is>
          <t>For signals A/A-/B/B-</t>
        </is>
      </c>
    </row>
    <row customFormat="1" r="433" s="60">
      <c r="A433" s="76" t="n"/>
      <c r="B433" s="77" t="n">
        <v>2</v>
      </c>
      <c r="C433" s="77" t="inlineStr">
        <is>
          <t>[AB] (AB)</t>
        </is>
      </c>
      <c r="D433" s="78" t="inlineStr">
        <is>
          <t>For signals A/B</t>
        </is>
      </c>
    </row>
    <row customFormat="1" r="434" s="60">
      <c r="A434" s="76" t="n"/>
      <c r="B434" s="77" t="n">
        <v>3</v>
      </c>
      <c r="C434" s="77" t="inlineStr">
        <is>
          <t>[A] (A)</t>
        </is>
      </c>
      <c r="D434" s="78" t="inlineStr">
        <is>
          <t>For signal A</t>
        </is>
      </c>
    </row>
    <row customFormat="1" r="435" s="60">
      <c r="A435" s="73" t="inlineStr">
        <is>
          <t>ENSP</t>
        </is>
      </c>
      <c r="B435" s="74" t="n">
        <v>1</v>
      </c>
      <c r="C435" s="74" t="inlineStr">
        <is>
          <t>[200 kHz] (200k)</t>
        </is>
      </c>
      <c r="D435" s="75" t="inlineStr">
        <is>
          <t>200 kHz</t>
        </is>
      </c>
    </row>
    <row customFormat="1" r="436" s="60">
      <c r="A436" s="76" t="n"/>
      <c r="B436" s="77" t="n">
        <v>9</v>
      </c>
      <c r="C436" s="77" t="inlineStr">
        <is>
          <t>[1 MHz] (1M)</t>
        </is>
      </c>
      <c r="D436" s="78" t="inlineStr">
        <is>
          <t>1 MHz</t>
        </is>
      </c>
    </row>
    <row customFormat="1" r="437" s="60">
      <c r="A437" s="73" t="inlineStr">
        <is>
          <t>ENU</t>
        </is>
      </c>
      <c r="B437" s="74" t="n">
        <v>0</v>
      </c>
      <c r="C437" s="74" t="inlineStr">
        <is>
          <t>[No] (NO)</t>
        </is>
      </c>
      <c r="D437" s="75" t="inlineStr">
        <is>
          <t>Inactive</t>
        </is>
      </c>
    </row>
    <row customFormat="1" r="438" s="60">
      <c r="A438" s="76" t="n"/>
      <c r="B438" s="77" t="n">
        <v>1</v>
      </c>
      <c r="C438" s="77" t="inlineStr">
        <is>
          <t>[Speed Monitoring] (SEC)</t>
        </is>
      </c>
      <c r="D438" s="78" t="inlineStr">
        <is>
          <t>Speed feedback monitoring</t>
        </is>
      </c>
    </row>
    <row customFormat="1" r="439" s="60">
      <c r="A439" s="76" t="n"/>
      <c r="B439" s="77" t="n">
        <v>2</v>
      </c>
      <c r="C439" s="77" t="inlineStr">
        <is>
          <t>[Speed Regulation] (REG)</t>
        </is>
      </c>
      <c r="D439" s="78" t="inlineStr">
        <is>
          <t>Speed feedback regulation</t>
        </is>
      </c>
    </row>
    <row customFormat="1" r="440" s="60">
      <c r="A440" s="73" t="inlineStr">
        <is>
          <t>ERC</t>
        </is>
      </c>
      <c r="B440" s="74" t="n">
        <v>0</v>
      </c>
      <c r="C440" s="74" t="inlineStr">
        <is>
          <t>[Mains Voltage] (ULN)</t>
        </is>
      </c>
      <c r="D440" s="75" t="inlineStr">
        <is>
          <t>Mains voltage</t>
        </is>
      </c>
    </row>
    <row customFormat="1" r="441" s="60">
      <c r="A441" s="76" t="n"/>
      <c r="B441" s="77" t="n">
        <v>1</v>
      </c>
      <c r="C441" s="77" t="inlineStr">
        <is>
          <t>[Mains Current] (ILN)</t>
        </is>
      </c>
      <c r="D441" s="78" t="inlineStr">
        <is>
          <t>Mains current</t>
        </is>
      </c>
    </row>
    <row customFormat="1" r="442" s="60">
      <c r="A442" s="76" t="n"/>
      <c r="B442" s="77" t="n">
        <v>2</v>
      </c>
      <c r="C442" s="77" t="inlineStr">
        <is>
          <t>[Mains Frequency] (FAC)</t>
        </is>
      </c>
      <c r="D442" s="78" t="inlineStr">
        <is>
          <t>Mains frequency</t>
        </is>
      </c>
    </row>
    <row customFormat="1" r="443" s="60">
      <c r="A443" s="76" t="n"/>
      <c r="B443" s="77" t="n">
        <v>3</v>
      </c>
      <c r="C443" s="77" t="inlineStr">
        <is>
          <t>[Active Input Power] (IPRW)</t>
        </is>
      </c>
      <c r="D443" s="78" t="inlineStr">
        <is>
          <t>Instantaneous active input power</t>
        </is>
      </c>
    </row>
    <row customFormat="1" r="444" s="60">
      <c r="A444" s="76" t="n"/>
      <c r="B444" s="77" t="n">
        <v>4</v>
      </c>
      <c r="C444" s="77" t="inlineStr">
        <is>
          <t>[Input Reactive Power] (IQRW)</t>
        </is>
      </c>
      <c r="D444" s="78" t="inlineStr">
        <is>
          <t>Input reactive power</t>
        </is>
      </c>
    </row>
    <row customFormat="1" r="445" s="60">
      <c r="A445" s="76" t="n"/>
      <c r="B445" s="77" t="n">
        <v>5</v>
      </c>
      <c r="C445" s="77" t="inlineStr">
        <is>
          <t>[Apparent Input Power] (ISRW)</t>
        </is>
      </c>
      <c r="D445" s="78" t="inlineStr">
        <is>
          <t>Apparent input power</t>
        </is>
      </c>
    </row>
    <row customFormat="1" r="446" s="60">
      <c r="A446" s="76" t="n"/>
      <c r="B446" s="77" t="n">
        <v>6</v>
      </c>
      <c r="C446" s="77" t="inlineStr">
        <is>
          <t>[Input Power Factor] (PWF)</t>
        </is>
      </c>
      <c r="D446" s="78" t="inlineStr">
        <is>
          <t>Input power factor</t>
        </is>
      </c>
    </row>
    <row customFormat="1" r="447" s="60">
      <c r="A447" s="76" t="n"/>
      <c r="B447" s="77" t="n">
        <v>7</v>
      </c>
      <c r="C447" s="77" t="inlineStr">
        <is>
          <t>[Mains Unbalance Ratio] (UMV)</t>
        </is>
      </c>
      <c r="D447" s="78" t="inlineStr">
        <is>
          <t>Mains unbalance ratio</t>
        </is>
      </c>
    </row>
    <row customFormat="1" r="448" s="60">
      <c r="A448" s="76" t="n"/>
      <c r="B448" s="77" t="n">
        <v>8</v>
      </c>
      <c r="C448" s="77" t="inlineStr">
        <is>
          <t>[Pre-Ramp Ref Freq] (FRH)</t>
        </is>
      </c>
      <c r="D448" s="78" t="inlineStr">
        <is>
          <t>Reference frequency before ramp</t>
        </is>
      </c>
    </row>
    <row customFormat="1" r="449" s="60">
      <c r="A449" s="76" t="n"/>
      <c r="B449" s="77" t="n">
        <v>9</v>
      </c>
      <c r="C449" s="77" t="inlineStr">
        <is>
          <t>[Ramp output frequency (signed)] (FRO)</t>
        </is>
      </c>
      <c r="D449" s="78" t="inlineStr">
        <is>
          <t>Ramp output frequency (signed)</t>
        </is>
      </c>
    </row>
    <row customFormat="1" r="450" s="60">
      <c r="A450" s="76" t="n"/>
      <c r="B450" s="77" t="n">
        <v>10</v>
      </c>
      <c r="C450" s="77" t="inlineStr">
        <is>
          <t>[Motor Frequency] (RFR)</t>
        </is>
      </c>
      <c r="D450" s="78" t="inlineStr">
        <is>
          <t>Motor frequency</t>
        </is>
      </c>
    </row>
    <row customFormat="1" r="451" s="60">
      <c r="A451" s="76" t="n"/>
      <c r="B451" s="77" t="n">
        <v>11</v>
      </c>
      <c r="C451" s="77" t="inlineStr">
        <is>
          <t>[Speed] (SPD)</t>
        </is>
      </c>
      <c r="D451" s="78" t="inlineStr">
        <is>
          <t>Speed</t>
        </is>
      </c>
    </row>
    <row customFormat="1" r="452" s="60">
      <c r="A452" s="76" t="n"/>
      <c r="B452" s="77" t="n">
        <v>12</v>
      </c>
      <c r="C452" s="77" t="inlineStr">
        <is>
          <t>[Motor Power] (OPR)</t>
        </is>
      </c>
      <c r="D452" s="78" t="inlineStr">
        <is>
          <t>Motor power</t>
        </is>
      </c>
    </row>
    <row customFormat="1" r="453" s="60">
      <c r="A453" s="76" t="n"/>
      <c r="B453" s="77" t="n">
        <v>13</v>
      </c>
      <c r="C453" s="77" t="inlineStr">
        <is>
          <t>[Motor Mech. Power] (OPRW)</t>
        </is>
      </c>
      <c r="D453" s="78" t="inlineStr">
        <is>
          <t>Motor mechanical power</t>
        </is>
      </c>
    </row>
    <row customFormat="1" r="454" s="60">
      <c r="A454" s="76" t="n"/>
      <c r="B454" s="77" t="n">
        <v>14</v>
      </c>
      <c r="C454" s="77" t="inlineStr">
        <is>
          <t>[Motor Elec Power] (EPR)</t>
        </is>
      </c>
      <c r="D454" s="78" t="inlineStr">
        <is>
          <t>Motor electrical power</t>
        </is>
      </c>
    </row>
    <row customFormat="1" r="455" s="60">
      <c r="A455" s="76" t="n"/>
      <c r="B455" s="77" t="n">
        <v>15</v>
      </c>
      <c r="C455" s="77" t="inlineStr">
        <is>
          <t>[Output Elec. Power] (EPRW)</t>
        </is>
      </c>
      <c r="D455" s="78" t="inlineStr">
        <is>
          <t>Output Electrical Power</t>
        </is>
      </c>
    </row>
    <row customFormat="1" r="456" s="60">
      <c r="A456" s="76" t="n"/>
      <c r="B456" s="77" t="n">
        <v>16</v>
      </c>
      <c r="C456" s="77" t="inlineStr">
        <is>
          <t>[Motor Torque] (OTR)</t>
        </is>
      </c>
      <c r="D456" s="78" t="inlineStr">
        <is>
          <t>Motor torque</t>
        </is>
      </c>
    </row>
    <row customFormat="1" r="457" s="60">
      <c r="A457" s="76" t="n"/>
      <c r="B457" s="77" t="n">
        <v>17</v>
      </c>
      <c r="C457" s="77" t="inlineStr">
        <is>
          <t>[Motor Torque (Nm)] (OTQN)</t>
        </is>
      </c>
      <c r="D457" s="78" t="inlineStr">
        <is>
          <t>Motor Torque in Nm</t>
        </is>
      </c>
    </row>
    <row customFormat="1" r="458" s="60">
      <c r="A458" s="76" t="n"/>
      <c r="B458" s="77" t="n">
        <v>18</v>
      </c>
      <c r="C458" s="77" t="inlineStr">
        <is>
          <t>[Motor Current] (LCR)</t>
        </is>
      </c>
      <c r="D458" s="78" t="inlineStr">
        <is>
          <t>Motor current</t>
        </is>
      </c>
    </row>
    <row customFormat="1" r="459" s="60">
      <c r="A459" s="76" t="n"/>
      <c r="B459" s="77" t="n">
        <v>19</v>
      </c>
      <c r="C459" s="77" t="inlineStr">
        <is>
          <t>[Motor Current Id] (IDM)</t>
        </is>
      </c>
      <c r="D459" s="78" t="inlineStr">
        <is>
          <t>Motor current Id</t>
        </is>
      </c>
    </row>
    <row customFormat="1" r="460" s="60">
      <c r="A460" s="76" t="n"/>
      <c r="B460" s="77" t="n">
        <v>20</v>
      </c>
      <c r="C460" s="77" t="inlineStr">
        <is>
          <t>[Motor Current Iq] (IQM)</t>
        </is>
      </c>
      <c r="D460" s="78" t="inlineStr">
        <is>
          <t>Motor current Iq</t>
        </is>
      </c>
    </row>
    <row customFormat="1" r="461" s="60">
      <c r="A461" s="76" t="n"/>
      <c r="B461" s="77" t="n">
        <v>21</v>
      </c>
      <c r="C461" s="77" t="inlineStr">
        <is>
          <t>[Motor Voltage] (UOP)</t>
        </is>
      </c>
      <c r="D461" s="78" t="inlineStr">
        <is>
          <t>Motor voltage</t>
        </is>
      </c>
    </row>
    <row customFormat="1" r="462" s="60">
      <c r="A462" s="76" t="n"/>
      <c r="B462" s="77" t="n">
        <v>22</v>
      </c>
      <c r="C462" s="77" t="inlineStr">
        <is>
          <t>[Max Transfo thermal state ] (TTM)</t>
        </is>
      </c>
      <c r="D462" s="78" t="inlineStr">
        <is>
          <t xml:space="preserve">Maximum transformer thermal state </t>
        </is>
      </c>
    </row>
    <row customFormat="1" r="463" s="60">
      <c r="A463" s="76" t="n"/>
      <c r="B463" s="77" t="n">
        <v>23</v>
      </c>
      <c r="C463" s="77" t="inlineStr">
        <is>
          <t>[Max Motor thermal state] (TMM)</t>
        </is>
      </c>
      <c r="D463" s="78" t="inlineStr">
        <is>
          <t>Maximum motor thermal state</t>
        </is>
      </c>
    </row>
    <row customFormat="1" r="464" s="60">
      <c r="A464" s="73" t="inlineStr">
        <is>
          <t>ETST</t>
        </is>
      </c>
      <c r="B464" s="74" t="n">
        <v>1</v>
      </c>
      <c r="C464" s="74" t="inlineStr">
        <is>
          <t>[Init] (INIT)</t>
        </is>
      </c>
      <c r="D464" s="75" t="inlineStr">
        <is>
          <t>Init</t>
        </is>
      </c>
    </row>
    <row customFormat="1" r="465" s="60">
      <c r="A465" s="76" t="n"/>
      <c r="B465" s="77" t="n">
        <v>2</v>
      </c>
      <c r="C465" s="77" t="inlineStr">
        <is>
          <t>[PreOp] (PROP)</t>
        </is>
      </c>
      <c r="D465" s="78" t="inlineStr">
        <is>
          <t>PreOp</t>
        </is>
      </c>
    </row>
    <row customFormat="1" r="466" s="60">
      <c r="A466" s="76" t="n"/>
      <c r="B466" s="77" t="n">
        <v>3</v>
      </c>
      <c r="C466" s="77" t="inlineStr">
        <is>
          <t>[Boot] (BOOT)</t>
        </is>
      </c>
      <c r="D466" s="78" t="inlineStr">
        <is>
          <t>Boot</t>
        </is>
      </c>
    </row>
    <row customFormat="1" r="467" s="60">
      <c r="A467" s="76" t="n"/>
      <c r="B467" s="77" t="n">
        <v>4</v>
      </c>
      <c r="C467" s="77" t="inlineStr">
        <is>
          <t>[SafeOp] (SFOP)</t>
        </is>
      </c>
      <c r="D467" s="78" t="inlineStr">
        <is>
          <t>SafeOp</t>
        </is>
      </c>
    </row>
    <row customFormat="1" r="468" s="60">
      <c r="A468" s="76" t="n"/>
      <c r="B468" s="77" t="n">
        <v>8</v>
      </c>
      <c r="C468" s="77" t="inlineStr">
        <is>
          <t>[Op] (OP)</t>
        </is>
      </c>
      <c r="D468" s="78" t="inlineStr">
        <is>
          <t>Op</t>
        </is>
      </c>
    </row>
    <row customFormat="1" r="469" s="60">
      <c r="A469" s="73" t="inlineStr">
        <is>
          <t>FCS</t>
        </is>
      </c>
      <c r="B469" s="74" t="n">
        <v>0</v>
      </c>
      <c r="C469" s="74" t="inlineStr">
        <is>
          <t>[No] (NO)</t>
        </is>
      </c>
      <c r="D469" s="75" t="inlineStr">
        <is>
          <t>No</t>
        </is>
      </c>
    </row>
    <row customFormat="1" r="470" s="60">
      <c r="A470" s="76" t="n"/>
      <c r="B470" s="77" t="n">
        <v>1</v>
      </c>
      <c r="C470" s="77" t="inlineStr">
        <is>
          <t>[Recall customer parameter set 0] (REC0)</t>
        </is>
      </c>
      <c r="D470" s="78" t="inlineStr">
        <is>
          <t>Recall customer parameter set 0</t>
        </is>
      </c>
    </row>
    <row customFormat="1" r="471" s="60">
      <c r="A471" s="76" t="n"/>
      <c r="B471" s="77" t="n">
        <v>2</v>
      </c>
      <c r="C471" s="77" t="inlineStr">
        <is>
          <t>[Recall customer parameter set 1] (REC1)</t>
        </is>
      </c>
      <c r="D471" s="78" t="inlineStr">
        <is>
          <t>Recall customer parameter set 1</t>
        </is>
      </c>
    </row>
    <row customFormat="1" r="472" s="60">
      <c r="A472" s="76" t="n"/>
      <c r="B472" s="77" t="n">
        <v>3</v>
      </c>
      <c r="C472" s="77" t="inlineStr">
        <is>
          <t>[Recall customer parameter set 2] (REC2)</t>
        </is>
      </c>
      <c r="D472" s="78" t="inlineStr">
        <is>
          <t>Recall customer parameter set 2</t>
        </is>
      </c>
    </row>
    <row customFormat="1" r="473" s="60">
      <c r="A473" s="76" t="n"/>
      <c r="B473" s="77" t="n">
        <v>4</v>
      </c>
      <c r="C473" s="77" t="inlineStr">
        <is>
          <t>[Recall customer parameter set 3] (REC3)</t>
        </is>
      </c>
      <c r="D473" s="78" t="inlineStr">
        <is>
          <t>Recall customer parameter set 3</t>
        </is>
      </c>
    </row>
    <row customFormat="1" r="474" s="60">
      <c r="A474" s="76" t="n"/>
      <c r="B474" s="77" t="n">
        <v>64</v>
      </c>
      <c r="C474" s="77" t="inlineStr">
        <is>
          <t>[Recall default parameter set] (INI)</t>
        </is>
      </c>
      <c r="D474" s="78" t="inlineStr">
        <is>
          <t>Recall default parameter set</t>
        </is>
      </c>
    </row>
    <row customFormat="1" r="475" s="60">
      <c r="A475" s="76" t="n"/>
      <c r="B475" s="77" t="n">
        <v>71</v>
      </c>
      <c r="C475" s="77" t="inlineStr">
        <is>
          <t>[Recall OEM default parameter set] (INI1)</t>
        </is>
      </c>
      <c r="D475" s="78" t="inlineStr">
        <is>
          <t>Recall OEM default parameter set</t>
        </is>
      </c>
    </row>
    <row customFormat="1" r="476" s="60">
      <c r="A476" s="73" t="inlineStr">
        <is>
          <t>FCSI</t>
        </is>
      </c>
      <c r="B476" s="74" t="n">
        <v>0</v>
      </c>
      <c r="C476" s="74" t="inlineStr">
        <is>
          <t>[Macro Config] (INI)</t>
        </is>
      </c>
      <c r="D476" s="75" t="inlineStr">
        <is>
          <t>Macro configuration</t>
        </is>
      </c>
    </row>
    <row customFormat="1" r="477" s="60">
      <c r="A477" s="76" t="n"/>
      <c r="B477" s="77" t="n">
        <v>2</v>
      </c>
      <c r="C477" s="77" t="inlineStr">
        <is>
          <t>[Config 1] (CFG1)</t>
        </is>
      </c>
      <c r="D477" s="78" t="inlineStr">
        <is>
          <t>Configuration 1</t>
        </is>
      </c>
    </row>
    <row customFormat="1" r="478" s="60">
      <c r="A478" s="76" t="n"/>
      <c r="B478" s="77" t="n">
        <v>3</v>
      </c>
      <c r="C478" s="77" t="inlineStr">
        <is>
          <t>[Config 2] (CFG2)</t>
        </is>
      </c>
      <c r="D478" s="78" t="inlineStr">
        <is>
          <t>Configuration 2</t>
        </is>
      </c>
    </row>
    <row customFormat="1" r="479" s="60">
      <c r="A479" s="76" t="n"/>
      <c r="B479" s="77" t="n">
        <v>4</v>
      </c>
      <c r="C479" s="77" t="inlineStr">
        <is>
          <t>[Config 3] (CFG3)</t>
        </is>
      </c>
      <c r="D479" s="78" t="inlineStr">
        <is>
          <t>Config 3</t>
        </is>
      </c>
    </row>
    <row customFormat="1" r="480" s="60">
      <c r="A480" s="73" t="inlineStr">
        <is>
          <t>FDRA</t>
        </is>
      </c>
      <c r="B480" s="74" t="n">
        <v>0</v>
      </c>
      <c r="C480" s="74" t="inlineStr">
        <is>
          <t>[NOT ACTIVE] (IDLE)</t>
        </is>
      </c>
      <c r="D480" s="75" t="inlineStr">
        <is>
          <t>NOT ACTIVE</t>
        </is>
      </c>
    </row>
    <row customFormat="1" r="481" s="60">
      <c r="A481" s="76" t="n"/>
      <c r="B481" s="77" t="n">
        <v>1</v>
      </c>
      <c r="C481" s="77" t="inlineStr">
        <is>
          <t>[SAVE] (SAVE)</t>
        </is>
      </c>
      <c r="D481" s="78" t="inlineStr">
        <is>
          <t>SAVE</t>
        </is>
      </c>
    </row>
    <row customFormat="1" r="482" s="60">
      <c r="A482" s="76" t="n"/>
      <c r="B482" s="77" t="n">
        <v>2</v>
      </c>
      <c r="C482" s="77" t="inlineStr">
        <is>
          <t>[REST] (REST)</t>
        </is>
      </c>
      <c r="D482" s="78" t="inlineStr">
        <is>
          <t>REST</t>
        </is>
      </c>
    </row>
    <row customFormat="1" r="483" s="60">
      <c r="A483" s="73" t="inlineStr">
        <is>
          <t>FEM</t>
        </is>
      </c>
      <c r="B483" s="74" t="n">
        <v>0</v>
      </c>
      <c r="C483" s="74" t="inlineStr">
        <is>
          <t>[No] (NO)</t>
        </is>
      </c>
      <c r="D483" s="75" t="inlineStr">
        <is>
          <t>Disable pump characteristics</t>
        </is>
      </c>
    </row>
    <row customFormat="1" r="484" s="60">
      <c r="A484" s="76" t="n"/>
      <c r="B484" s="77" t="n">
        <v>2</v>
      </c>
      <c r="C484" s="77" t="inlineStr">
        <is>
          <t>[PQ] (PQ)</t>
        </is>
      </c>
      <c r="D484" s="78" t="inlineStr">
        <is>
          <t>Activate Power vs Flow curve</t>
        </is>
      </c>
    </row>
    <row customFormat="1" r="485" s="60">
      <c r="A485" s="73" t="inlineStr">
        <is>
          <t>FLR</t>
        </is>
      </c>
      <c r="B485" s="74" t="n">
        <v>0</v>
      </c>
      <c r="C485" s="74" t="inlineStr">
        <is>
          <t>[Not Configured] (NO)</t>
        </is>
      </c>
      <c r="D485" s="75" t="inlineStr">
        <is>
          <t>Not configured</t>
        </is>
      </c>
    </row>
    <row customFormat="1" r="486" s="60">
      <c r="A486" s="76" t="n"/>
      <c r="B486" s="77" t="n">
        <v>1</v>
      </c>
      <c r="C486" s="77" t="inlineStr">
        <is>
          <t>[Yes On Freewheel] (YES)</t>
        </is>
      </c>
      <c r="D486" s="78" t="inlineStr">
        <is>
          <t>Yes on freewheel</t>
        </is>
      </c>
    </row>
    <row customFormat="1" r="487" s="60">
      <c r="A487" s="76" t="n"/>
      <c r="B487" s="77" t="n">
        <v>2</v>
      </c>
      <c r="C487" s="77" t="inlineStr">
        <is>
          <t>[None] (ALL)</t>
        </is>
      </c>
      <c r="D487" s="68" t="n"/>
    </row>
    <row customFormat="1" r="488" s="60">
      <c r="A488" s="73" t="inlineStr">
        <is>
          <t>FLU</t>
        </is>
      </c>
      <c r="B488" s="74" t="n">
        <v>0</v>
      </c>
      <c r="C488" s="74" t="inlineStr">
        <is>
          <t>[Not continuous] (FNC)</t>
        </is>
      </c>
      <c r="D488" s="75" t="inlineStr">
        <is>
          <t>Not continuous</t>
        </is>
      </c>
    </row>
    <row customFormat="1" r="489" s="60">
      <c r="A489" s="76" t="n"/>
      <c r="B489" s="77" t="n">
        <v>1</v>
      </c>
      <c r="C489" s="77" t="inlineStr">
        <is>
          <t>[Continuous] (FCT)</t>
        </is>
      </c>
      <c r="D489" s="78" t="inlineStr">
        <is>
          <t>Continuous</t>
        </is>
      </c>
    </row>
    <row customFormat="1" r="490" s="60">
      <c r="A490" s="76" t="n"/>
      <c r="B490" s="77" t="n">
        <v>2</v>
      </c>
      <c r="C490" s="77" t="inlineStr">
        <is>
          <t>[No] (FNO)</t>
        </is>
      </c>
      <c r="D490" s="78" t="inlineStr">
        <is>
          <t>No</t>
        </is>
      </c>
    </row>
    <row customFormat="1" r="491" s="60">
      <c r="A491" s="73" t="inlineStr">
        <is>
          <t>FOR</t>
        </is>
      </c>
      <c r="B491" s="74" t="n">
        <v>2</v>
      </c>
      <c r="C491" s="74" t="inlineStr">
        <is>
          <t>[8-O-1] (8O1)</t>
        </is>
      </c>
      <c r="D491" s="75" t="inlineStr">
        <is>
          <t>8bit odd parity 1stop bit</t>
        </is>
      </c>
    </row>
    <row customFormat="1" r="492" s="60">
      <c r="A492" s="76" t="n"/>
      <c r="B492" s="77" t="n">
        <v>3</v>
      </c>
      <c r="C492" s="77" t="inlineStr">
        <is>
          <t>[8-E-1] (8E1)</t>
        </is>
      </c>
      <c r="D492" s="78" t="inlineStr">
        <is>
          <t>8 bits even parity 1 stop bit</t>
        </is>
      </c>
    </row>
    <row customFormat="1" r="493" s="60">
      <c r="A493" s="76" t="n"/>
      <c r="B493" s="77" t="n">
        <v>4</v>
      </c>
      <c r="C493" s="77" t="inlineStr">
        <is>
          <t>[8-N-1] (8N1)</t>
        </is>
      </c>
      <c r="D493" s="78" t="inlineStr">
        <is>
          <t>8bit no parity 1stop bit</t>
        </is>
      </c>
    </row>
    <row customFormat="1" r="494" s="60">
      <c r="A494" s="76" t="n"/>
      <c r="B494" s="77" t="n">
        <v>5</v>
      </c>
      <c r="C494" s="77" t="inlineStr">
        <is>
          <t>[8-N-2] (8N2)</t>
        </is>
      </c>
      <c r="D494" s="78" t="inlineStr">
        <is>
          <t>8bit no parity 2stop bits</t>
        </is>
      </c>
    </row>
    <row customFormat="1" r="495" s="60">
      <c r="A495" s="73" t="inlineStr">
        <is>
          <t>FWER</t>
        </is>
      </c>
      <c r="B495" s="74" t="n">
        <v>0</v>
      </c>
      <c r="C495" s="74" t="inlineStr">
        <is>
          <t>[No Error] (NO)</t>
        </is>
      </c>
      <c r="D495" s="75" t="inlineStr">
        <is>
          <t>No error</t>
        </is>
      </c>
    </row>
    <row customFormat="1" r="496" s="60">
      <c r="A496" s="76" t="n"/>
      <c r="B496" s="77" t="n">
        <v>1</v>
      </c>
      <c r="C496" s="77" t="inlineStr">
        <is>
          <t>[Lock Error] (LOCK)</t>
        </is>
      </c>
      <c r="D496" s="78" t="inlineStr">
        <is>
          <t>Lock error</t>
        </is>
      </c>
    </row>
    <row customFormat="1" r="497" s="60">
      <c r="A497" s="76" t="n"/>
      <c r="B497" s="77" t="n">
        <v>2</v>
      </c>
      <c r="C497" s="77" t="inlineStr">
        <is>
          <t>[Package Error] (MD5)</t>
        </is>
      </c>
      <c r="D497" s="78" t="inlineStr">
        <is>
          <t>Package error</t>
        </is>
      </c>
    </row>
    <row customFormat="1" r="498" s="60">
      <c r="A498" s="76" t="n"/>
      <c r="B498" s="77" t="n">
        <v>3</v>
      </c>
      <c r="C498" s="77" t="inlineStr">
        <is>
          <t>[Package compatibility error] (COMP)</t>
        </is>
      </c>
      <c r="D498" s="78" t="inlineStr">
        <is>
          <t>Package compatibility error</t>
        </is>
      </c>
    </row>
    <row customFormat="1" r="499" s="60">
      <c r="A499" s="76" t="n"/>
      <c r="B499" s="77" t="n">
        <v>4</v>
      </c>
      <c r="C499" s="77" t="inlineStr">
        <is>
          <t>[Ask error] (ASK)</t>
        </is>
      </c>
      <c r="D499" s="78" t="inlineStr">
        <is>
          <t>Ask error</t>
        </is>
      </c>
    </row>
    <row customFormat="1" r="500" s="60">
      <c r="A500" s="76" t="n"/>
      <c r="B500" s="77" t="n">
        <v>5</v>
      </c>
      <c r="C500" s="77" t="inlineStr">
        <is>
          <t>[Reset Drive Error] (RESET)</t>
        </is>
      </c>
      <c r="D500" s="78" t="inlineStr">
        <is>
          <t>Reset drive error</t>
        </is>
      </c>
    </row>
    <row customFormat="1" r="501" s="60">
      <c r="A501" s="76" t="n"/>
      <c r="B501" s="77" t="n">
        <v>6</v>
      </c>
      <c r="C501" s="77" t="inlineStr">
        <is>
          <t>[Conf Saving Warning] (SAVE)</t>
        </is>
      </c>
      <c r="D501" s="78" t="inlineStr">
        <is>
          <t>Configuration saving warning</t>
        </is>
      </c>
    </row>
    <row customFormat="1" r="502" s="60">
      <c r="A502" s="76" t="n"/>
      <c r="B502" s="77" t="n">
        <v>7</v>
      </c>
      <c r="C502" s="77" t="inlineStr">
        <is>
          <t>[Conf Loading  Warning] (LOAD)</t>
        </is>
      </c>
      <c r="D502" s="78" t="inlineStr">
        <is>
          <t>Conf loading  warning</t>
        </is>
      </c>
    </row>
    <row customFormat="1" r="503" s="60">
      <c r="A503" s="76" t="n"/>
      <c r="B503" s="77" t="n">
        <v>8</v>
      </c>
      <c r="C503" s="77" t="inlineStr">
        <is>
          <t>[Post Script Warning] (SCP)</t>
        </is>
      </c>
      <c r="D503" s="78" t="inlineStr">
        <is>
          <t>Post Script warning</t>
        </is>
      </c>
    </row>
    <row customFormat="1" r="504" s="60">
      <c r="A504" s="76" t="n"/>
      <c r="B504" s="77" t="n">
        <v>9</v>
      </c>
      <c r="C504" s="77" t="inlineStr">
        <is>
          <t>[Package Description Error] (DES)</t>
        </is>
      </c>
      <c r="D504" s="78" t="inlineStr">
        <is>
          <t>Package Description error</t>
        </is>
      </c>
    </row>
    <row customFormat="1" r="505" s="60">
      <c r="A505" s="76" t="n"/>
      <c r="B505" s="77" t="n">
        <v>10</v>
      </c>
      <c r="C505" s="77" t="inlineStr">
        <is>
          <t>[Package not found] (PKG)</t>
        </is>
      </c>
      <c r="D505" s="78" t="inlineStr">
        <is>
          <t>Package not found</t>
        </is>
      </c>
    </row>
    <row customFormat="1" r="506" s="60">
      <c r="A506" s="76" t="n"/>
      <c r="B506" s="77" t="n">
        <v>11</v>
      </c>
      <c r="C506" s="77" t="inlineStr">
        <is>
          <t>[Power Supply error] (SPWR)</t>
        </is>
      </c>
      <c r="D506" s="78" t="inlineStr">
        <is>
          <t>Power Supply error</t>
        </is>
      </c>
    </row>
    <row customFormat="1" r="507" s="60">
      <c r="A507" s="76" t="n"/>
      <c r="B507" s="77" t="n">
        <v>12</v>
      </c>
      <c r="C507" s="77" t="inlineStr">
        <is>
          <t>[Boot M3 error] (BTM3)</t>
        </is>
      </c>
      <c r="D507" s="78" t="inlineStr">
        <is>
          <t>Boot M3 error</t>
        </is>
      </c>
    </row>
    <row customFormat="1" r="508" s="60">
      <c r="A508" s="76" t="n"/>
      <c r="B508" s="77" t="n">
        <v>13</v>
      </c>
      <c r="C508" s="77" t="inlineStr">
        <is>
          <t>[Boot C28 error] (BTC28)</t>
        </is>
      </c>
      <c r="D508" s="78" t="inlineStr">
        <is>
          <t>Boot C28 error</t>
        </is>
      </c>
    </row>
    <row customFormat="1" r="509" s="60">
      <c r="A509" s="76" t="n"/>
      <c r="B509" s="77" t="n">
        <v>14</v>
      </c>
      <c r="C509" s="77" t="inlineStr">
        <is>
          <t>[M3 Error] (M3)</t>
        </is>
      </c>
      <c r="D509" s="78" t="inlineStr">
        <is>
          <t>M3 error</t>
        </is>
      </c>
    </row>
    <row customFormat="1" r="510" s="60">
      <c r="A510" s="76" t="n"/>
      <c r="B510" s="77" t="n">
        <v>15</v>
      </c>
      <c r="C510" s="77" t="inlineStr">
        <is>
          <t>[C28 error] (C28)</t>
        </is>
      </c>
      <c r="D510" s="78" t="inlineStr">
        <is>
          <t>C28 error</t>
        </is>
      </c>
    </row>
    <row customFormat="1" r="511" s="60">
      <c r="A511" s="76" t="n"/>
      <c r="B511" s="77" t="n">
        <v>16</v>
      </c>
      <c r="C511" s="77" t="inlineStr">
        <is>
          <t>[CPLD error] (CPLD)</t>
        </is>
      </c>
      <c r="D511" s="78" t="inlineStr">
        <is>
          <t>CPLD error</t>
        </is>
      </c>
    </row>
    <row customFormat="1" r="512" s="60">
      <c r="A512" s="76" t="n"/>
      <c r="B512" s="77" t="n">
        <v>17</v>
      </c>
      <c r="C512" s="77" t="inlineStr">
        <is>
          <t>[Boot Power Error] (PWR)</t>
        </is>
      </c>
      <c r="D512" s="78" t="inlineStr">
        <is>
          <t>Boot power error</t>
        </is>
      </c>
    </row>
    <row customFormat="1" r="513" s="60">
      <c r="A513" s="76" t="n"/>
      <c r="B513" s="77" t="n">
        <v>18</v>
      </c>
      <c r="C513" s="77" t="inlineStr">
        <is>
          <t>[Emb. Eth Boot Error] (EMBT)</t>
        </is>
      </c>
      <c r="D513" s="78" t="inlineStr">
        <is>
          <t>Embedded ethernet boot error</t>
        </is>
      </c>
    </row>
    <row customFormat="1" r="514" s="60">
      <c r="A514" s="76" t="n"/>
      <c r="B514" s="77" t="n">
        <v>19</v>
      </c>
      <c r="C514" s="77" t="inlineStr">
        <is>
          <t>[Emb. Eth Error] (EMIL)</t>
        </is>
      </c>
      <c r="D514" s="78" t="inlineStr">
        <is>
          <t>Embedded ethernet error</t>
        </is>
      </c>
    </row>
    <row customFormat="1" r="515" s="60">
      <c r="A515" s="76" t="n"/>
      <c r="B515" s="77" t="n">
        <v>20</v>
      </c>
      <c r="C515" s="77" t="inlineStr">
        <is>
          <t>[Emb. Eth Web Error] (EMWB)</t>
        </is>
      </c>
      <c r="D515" s="78" t="inlineStr">
        <is>
          <t>Embedded ethernet WebServer error</t>
        </is>
      </c>
    </row>
    <row customFormat="1" r="516" s="60">
      <c r="A516" s="76" t="n"/>
      <c r="B516" s="77" t="n">
        <v>21</v>
      </c>
      <c r="C516" s="77" t="inlineStr">
        <is>
          <t>[Module Eth Boot Error] (OPTBT)</t>
        </is>
      </c>
      <c r="D516" s="78" t="inlineStr">
        <is>
          <t>Module ethernet boot error</t>
        </is>
      </c>
    </row>
    <row customFormat="1" r="517" s="60">
      <c r="A517" s="76" t="n"/>
      <c r="B517" s="77" t="n">
        <v>22</v>
      </c>
      <c r="C517" s="77" t="inlineStr">
        <is>
          <t>[Module Eth Error] (OPTIL)</t>
        </is>
      </c>
      <c r="D517" s="78" t="inlineStr">
        <is>
          <t>Module ethernet error</t>
        </is>
      </c>
    </row>
    <row customFormat="1" r="518" s="60">
      <c r="A518" s="76" t="n"/>
      <c r="B518" s="77" t="n">
        <v>23</v>
      </c>
      <c r="C518" s="77" t="inlineStr">
        <is>
          <t>[Module Eth Web Error] (OPTWB)</t>
        </is>
      </c>
      <c r="D518" s="78" t="inlineStr">
        <is>
          <t>Module ethernet WebServer error</t>
        </is>
      </c>
    </row>
    <row customFormat="1" r="519" s="60">
      <c r="A519" s="76" t="n"/>
      <c r="B519" s="77" t="n">
        <v>24</v>
      </c>
      <c r="C519" s="77" t="inlineStr">
        <is>
          <t>[Password enabled] (PSWD)</t>
        </is>
      </c>
      <c r="D519" s="78" t="inlineStr">
        <is>
          <t>Password enabled</t>
        </is>
      </c>
    </row>
    <row customFormat="1" r="520" s="60">
      <c r="A520" s="76" t="n"/>
      <c r="B520" s="77" t="n">
        <v>25</v>
      </c>
      <c r="C520" s="77" t="inlineStr">
        <is>
          <t>[Flash Error] (MEM)</t>
        </is>
      </c>
      <c r="D520" s="78" t="inlineStr">
        <is>
          <t>Flash error</t>
        </is>
      </c>
    </row>
    <row customFormat="1" r="521" s="60">
      <c r="A521" s="76" t="n"/>
      <c r="B521" s="77" t="n">
        <v>26</v>
      </c>
      <c r="C521" s="77" t="inlineStr">
        <is>
          <t>[Package error] (IFO)</t>
        </is>
      </c>
      <c r="D521" s="78" t="inlineStr">
        <is>
          <t>Package error</t>
        </is>
      </c>
    </row>
    <row customFormat="1" r="522" s="60">
      <c r="A522" s="76" t="n"/>
      <c r="B522" s="77" t="n">
        <v>27</v>
      </c>
      <c r="C522" s="77" t="inlineStr">
        <is>
          <t>[Wait] (WAIT)</t>
        </is>
      </c>
      <c r="D522" s="78" t="inlineStr">
        <is>
          <t>Wait</t>
        </is>
      </c>
    </row>
    <row customFormat="1" r="523" s="60">
      <c r="A523" s="73" t="inlineStr">
        <is>
          <t>FWST</t>
        </is>
      </c>
      <c r="B523" s="74" t="n">
        <v>0</v>
      </c>
      <c r="C523" s="74" t="inlineStr">
        <is>
          <t>[Inactive] (CHECK)</t>
        </is>
      </c>
      <c r="D523" s="75" t="inlineStr">
        <is>
          <t>Firmware update  inactive</t>
        </is>
      </c>
    </row>
    <row customFormat="1" r="524" s="60">
      <c r="A524" s="76" t="n"/>
      <c r="B524" s="77" t="n">
        <v>1</v>
      </c>
      <c r="C524" s="77" t="inlineStr">
        <is>
          <t>[PwrUpd in progress] (POWER)</t>
        </is>
      </c>
      <c r="D524" s="78" t="inlineStr">
        <is>
          <t>Power update in progress</t>
        </is>
      </c>
    </row>
    <row customFormat="1" r="525" s="60">
      <c r="A525" s="76" t="n"/>
      <c r="B525" s="77" t="n">
        <v>2</v>
      </c>
      <c r="C525" s="77" t="inlineStr">
        <is>
          <t>[PwrUpd Pending] (PEND)</t>
        </is>
      </c>
      <c r="D525" s="78" t="inlineStr">
        <is>
          <t>Power update pending</t>
        </is>
      </c>
    </row>
    <row customFormat="1" r="526" s="60">
      <c r="A526" s="76" t="n"/>
      <c r="B526" s="77" t="n">
        <v>3</v>
      </c>
      <c r="C526" s="77" t="inlineStr">
        <is>
          <t>[Ready] (RDY)</t>
        </is>
      </c>
      <c r="D526" s="78" t="inlineStr">
        <is>
          <t>Firmware update ready</t>
        </is>
      </c>
    </row>
    <row customFormat="1" r="527" s="60">
      <c r="A527" s="76" t="n"/>
      <c r="B527" s="77" t="n">
        <v>4</v>
      </c>
      <c r="C527" s="77" t="inlineStr">
        <is>
          <t>[Inactive] (NO)</t>
        </is>
      </c>
      <c r="D527" s="78" t="inlineStr">
        <is>
          <t>Firmware update  inactive</t>
        </is>
      </c>
    </row>
    <row customFormat="1" r="528" s="60">
      <c r="A528" s="76" t="n"/>
      <c r="B528" s="77" t="n">
        <v>5</v>
      </c>
      <c r="C528" s="77" t="inlineStr">
        <is>
          <t>[Succeeded] (SUCCD)</t>
        </is>
      </c>
      <c r="D528" s="78" t="inlineStr">
        <is>
          <t>Firmware update succeded</t>
        </is>
      </c>
    </row>
    <row customFormat="1" r="529" s="60">
      <c r="A529" s="76" t="n"/>
      <c r="B529" s="77" t="n">
        <v>6</v>
      </c>
      <c r="C529" s="77" t="inlineStr">
        <is>
          <t>[Update Error] (FAILED)</t>
        </is>
      </c>
      <c r="D529" s="78" t="inlineStr">
        <is>
          <t>Update Error</t>
        </is>
      </c>
    </row>
    <row customFormat="1" r="530" s="60">
      <c r="A530" s="76" t="n"/>
      <c r="B530" s="77" t="n">
        <v>7</v>
      </c>
      <c r="C530" s="77" t="inlineStr">
        <is>
          <t>[In Progress] (PROG)</t>
        </is>
      </c>
      <c r="D530" s="78" t="inlineStr">
        <is>
          <t>Firmware update in progress</t>
        </is>
      </c>
    </row>
    <row customFormat="1" r="531" s="60">
      <c r="A531" s="76" t="n"/>
      <c r="B531" s="77" t="n">
        <v>8</v>
      </c>
      <c r="C531" s="77" t="inlineStr">
        <is>
          <t>[Requested] (RQSTD)</t>
        </is>
      </c>
      <c r="D531" s="78" t="inlineStr">
        <is>
          <t>Firmware update requested</t>
        </is>
      </c>
    </row>
    <row customFormat="1" r="532" s="60">
      <c r="A532" s="76" t="n"/>
      <c r="B532" s="77" t="n">
        <v>9</v>
      </c>
      <c r="C532" s="77" t="inlineStr">
        <is>
          <t>[Transfer In Progress] (TRLD)</t>
        </is>
      </c>
      <c r="D532" s="78" t="inlineStr">
        <is>
          <t>Transfer In Progress</t>
        </is>
      </c>
    </row>
    <row customFormat="1" r="533" s="60">
      <c r="A533" s="76" t="n"/>
      <c r="B533" s="77" t="n">
        <v>10</v>
      </c>
      <c r="C533" s="77" t="inlineStr">
        <is>
          <t>[Transfer Done] (TROK)</t>
        </is>
      </c>
      <c r="D533" s="78" t="inlineStr">
        <is>
          <t>Transfer Done</t>
        </is>
      </c>
    </row>
    <row customFormat="1" r="534" s="60">
      <c r="A534" s="76" t="n"/>
      <c r="B534" s="77" t="n">
        <v>11</v>
      </c>
      <c r="C534" s="77" t="inlineStr">
        <is>
          <t>[Package cleared] (CLEAR)</t>
        </is>
      </c>
      <c r="D534" s="78" t="inlineStr">
        <is>
          <t>Package cleared</t>
        </is>
      </c>
    </row>
    <row customFormat="1" r="535" s="60">
      <c r="A535" s="76" t="n"/>
      <c r="B535" s="77" t="n">
        <v>12</v>
      </c>
      <c r="C535" s="77" t="inlineStr">
        <is>
          <t>[Warning] (SUCWR)</t>
        </is>
      </c>
      <c r="D535" s="78" t="inlineStr">
        <is>
          <t>Firmware update succeded with warnings</t>
        </is>
      </c>
    </row>
    <row customFormat="1" r="536" s="60">
      <c r="A536" s="76" t="n"/>
      <c r="B536" s="77" t="n">
        <v>13</v>
      </c>
      <c r="C536" s="77" t="inlineStr">
        <is>
          <t>[Drive State Error] (FLSTA)</t>
        </is>
      </c>
      <c r="D536" s="78" t="inlineStr">
        <is>
          <t>Drive State Error</t>
        </is>
      </c>
    </row>
    <row customFormat="1" r="537" s="60">
      <c r="A537" s="76" t="n"/>
      <c r="B537" s="77" t="n">
        <v>14</v>
      </c>
      <c r="C537" s="77" t="inlineStr">
        <is>
          <t>[Package Error] (FLPKG)</t>
        </is>
      </c>
      <c r="D537" s="78" t="inlineStr">
        <is>
          <t>Package Error</t>
        </is>
      </c>
    </row>
    <row customFormat="1" r="538" s="60">
      <c r="A538" s="76" t="n"/>
      <c r="B538" s="77" t="n">
        <v>15</v>
      </c>
      <c r="C538" s="77" t="inlineStr">
        <is>
          <t>[Saving conf] (SAVE)</t>
        </is>
      </c>
      <c r="D538" s="78" t="inlineStr">
        <is>
          <t>Saving current configuration</t>
        </is>
      </c>
    </row>
    <row customFormat="1" r="539" s="60">
      <c r="A539" s="76" t="n"/>
      <c r="B539" s="77" t="n">
        <v>16</v>
      </c>
      <c r="C539" s="77" t="inlineStr">
        <is>
          <t>[Post Script] (POST)</t>
        </is>
      </c>
      <c r="D539" s="78" t="inlineStr">
        <is>
          <t>Post Script</t>
        </is>
      </c>
    </row>
    <row customFormat="1" r="540" s="60">
      <c r="A540" s="76" t="n"/>
      <c r="B540" s="77" t="n">
        <v>17</v>
      </c>
      <c r="C540" s="77" t="inlineStr">
        <is>
          <t>[Reseting Product] (RESET)</t>
        </is>
      </c>
      <c r="D540" s="78" t="inlineStr">
        <is>
          <t>Reseting product</t>
        </is>
      </c>
    </row>
    <row customFormat="1" r="541" s="60">
      <c r="A541" s="73" t="inlineStr">
        <is>
          <t>GOVB</t>
        </is>
      </c>
      <c r="B541" s="74" t="n">
        <v>0</v>
      </c>
      <c r="C541" s="74" t="inlineStr">
        <is>
          <t>[Ground Warn] (ALRM)</t>
        </is>
      </c>
      <c r="D541" s="75" t="inlineStr">
        <is>
          <t>Ground warning</t>
        </is>
      </c>
    </row>
    <row customFormat="1" r="542" s="60">
      <c r="A542" s="76" t="n"/>
      <c r="B542" s="77" t="n">
        <v>1</v>
      </c>
      <c r="C542" s="77" t="inlineStr">
        <is>
          <t>[Ground Error] (FLT)</t>
        </is>
      </c>
      <c r="D542" s="78" t="inlineStr">
        <is>
          <t>Ground error</t>
        </is>
      </c>
    </row>
    <row customFormat="1" r="543" s="60">
      <c r="A543" s="76" t="n"/>
      <c r="B543" s="77" t="n">
        <v>2</v>
      </c>
      <c r="C543" s="77" t="inlineStr">
        <is>
          <t>[None] (ALFL)</t>
        </is>
      </c>
      <c r="D543" s="68" t="n"/>
    </row>
    <row customFormat="1" r="544" s="60">
      <c r="A544" s="73" t="inlineStr">
        <is>
          <t>HMIS</t>
        </is>
      </c>
      <c r="B544" s="74" t="n">
        <v>0</v>
      </c>
      <c r="C544" s="74" t="inlineStr">
        <is>
          <t>[Autotuning] (TUN)</t>
        </is>
      </c>
      <c r="D544" s="75" t="inlineStr">
        <is>
          <t>Drive automatic tuning</t>
        </is>
      </c>
    </row>
    <row customFormat="1" r="545" s="60">
      <c r="A545" s="76" t="n"/>
      <c r="B545" s="77" t="n">
        <v>2</v>
      </c>
      <c r="C545" s="77" t="inlineStr">
        <is>
          <t>[Ready] (RDY)</t>
        </is>
      </c>
      <c r="D545" s="78" t="inlineStr">
        <is>
          <t>Ready</t>
        </is>
      </c>
    </row>
    <row customFormat="1" r="546" s="60">
      <c r="A546" s="76" t="n"/>
      <c r="B546" s="77" t="n">
        <v>3</v>
      </c>
      <c r="C546" s="77" t="inlineStr">
        <is>
          <t>[Freewheel] (NST)</t>
        </is>
      </c>
      <c r="D546" s="78" t="inlineStr">
        <is>
          <t>Freewheel stop</t>
        </is>
      </c>
    </row>
    <row customFormat="1" r="547" s="60">
      <c r="A547" s="76" t="n"/>
      <c r="B547" s="77" t="n">
        <v>4</v>
      </c>
      <c r="C547" s="77" t="inlineStr">
        <is>
          <t>[Running] (RUN)</t>
        </is>
      </c>
      <c r="D547" s="78" t="inlineStr">
        <is>
          <t>Running</t>
        </is>
      </c>
    </row>
    <row customFormat="1" r="548" s="60">
      <c r="A548" s="76" t="n"/>
      <c r="B548" s="77" t="n">
        <v>5</v>
      </c>
      <c r="C548" s="77" t="inlineStr">
        <is>
          <t>[Accelerating] (ACC)</t>
        </is>
      </c>
      <c r="D548" s="78" t="inlineStr">
        <is>
          <t>Accelerating</t>
        </is>
      </c>
    </row>
    <row customFormat="1" r="549" s="60">
      <c r="A549" s="76" t="n"/>
      <c r="B549" s="77" t="n">
        <v>6</v>
      </c>
      <c r="C549" s="77" t="inlineStr">
        <is>
          <t>[Decelerating] (DEC)</t>
        </is>
      </c>
      <c r="D549" s="78" t="inlineStr">
        <is>
          <t>Decelerating</t>
        </is>
      </c>
    </row>
    <row customFormat="1" r="550" s="60">
      <c r="A550" s="76" t="n"/>
      <c r="B550" s="77" t="n">
        <v>7</v>
      </c>
      <c r="C550" s="77" t="inlineStr">
        <is>
          <t>[Current limitation] (CLI)</t>
        </is>
      </c>
      <c r="D550" s="78" t="inlineStr">
        <is>
          <t>In current limitation</t>
        </is>
      </c>
    </row>
    <row customFormat="1" r="551" s="60">
      <c r="A551" s="76" t="n"/>
      <c r="B551" s="77" t="n">
        <v>9</v>
      </c>
      <c r="C551" s="77" t="inlineStr">
        <is>
          <t>[Mot. fluxing] (FLU)</t>
        </is>
      </c>
      <c r="D551" s="78" t="inlineStr">
        <is>
          <t xml:space="preserve">Motor fluxing </t>
        </is>
      </c>
    </row>
    <row customFormat="1" r="552" s="60">
      <c r="A552" s="76" t="n"/>
      <c r="B552" s="77" t="n">
        <v>11</v>
      </c>
      <c r="C552" s="77" t="inlineStr">
        <is>
          <t>[No Mains Voltage] (NLP)</t>
        </is>
      </c>
      <c r="D552" s="78" t="inlineStr">
        <is>
          <t>No Mains voltage</t>
        </is>
      </c>
    </row>
    <row customFormat="1" r="553" s="60">
      <c r="A553" s="76" t="n"/>
      <c r="B553" s="77" t="n">
        <v>13</v>
      </c>
      <c r="C553" s="77" t="inlineStr">
        <is>
          <t>[control.stop] (CTL)</t>
        </is>
      </c>
      <c r="D553" s="78" t="inlineStr">
        <is>
          <t>Control stopping</t>
        </is>
      </c>
    </row>
    <row customFormat="1" r="554" s="60">
      <c r="A554" s="76" t="n"/>
      <c r="B554" s="77" t="n">
        <v>14</v>
      </c>
      <c r="C554" s="77" t="inlineStr">
        <is>
          <t>[Dec. adapt.] (OBR)</t>
        </is>
      </c>
      <c r="D554" s="78" t="inlineStr">
        <is>
          <t>Dec ramp adaptation</t>
        </is>
      </c>
    </row>
    <row customFormat="1" r="555" s="60">
      <c r="A555" s="76" t="n"/>
      <c r="B555" s="77" t="n">
        <v>17</v>
      </c>
      <c r="C555" s="77" t="inlineStr">
        <is>
          <t>[Undervoltage Warning] (USA)</t>
        </is>
      </c>
      <c r="D555" s="78" t="inlineStr">
        <is>
          <t>Undervoltage Warning</t>
        </is>
      </c>
    </row>
    <row customFormat="1" r="556" s="60">
      <c r="A556" s="76" t="n"/>
      <c r="B556" s="77" t="n">
        <v>18</v>
      </c>
      <c r="C556" s="77" t="inlineStr">
        <is>
          <t>[TC Mode Active] (TC)</t>
        </is>
      </c>
      <c r="D556" s="78" t="inlineStr">
        <is>
          <t>TC Mode active</t>
        </is>
      </c>
    </row>
    <row customFormat="1" r="557" s="60">
      <c r="A557" s="76" t="n"/>
      <c r="B557" s="77" t="n">
        <v>19</v>
      </c>
      <c r="C557" s="77" t="inlineStr">
        <is>
          <t>[In autotest] (ST)</t>
        </is>
      </c>
      <c r="D557" s="78" t="inlineStr">
        <is>
          <t>In autotest</t>
        </is>
      </c>
    </row>
    <row customFormat="1" r="558" s="60">
      <c r="A558" s="76" t="n"/>
      <c r="B558" s="77" t="n">
        <v>20</v>
      </c>
      <c r="C558" s="77" t="inlineStr">
        <is>
          <t>[Autotest error] (FA)</t>
        </is>
      </c>
      <c r="D558" s="78" t="inlineStr">
        <is>
          <t>Autotest error</t>
        </is>
      </c>
    </row>
    <row customFormat="1" r="559" s="60">
      <c r="A559" s="76" t="n"/>
      <c r="B559" s="77" t="n">
        <v>21</v>
      </c>
      <c r="C559" s="77" t="inlineStr">
        <is>
          <t>[Autotest OK] (OK)</t>
        </is>
      </c>
      <c r="D559" s="78" t="inlineStr">
        <is>
          <t>Autotest OK</t>
        </is>
      </c>
    </row>
    <row customFormat="1" r="560" s="60">
      <c r="A560" s="76" t="n"/>
      <c r="B560" s="77" t="n">
        <v>22</v>
      </c>
      <c r="C560" s="77" t="inlineStr">
        <is>
          <t>[EEprom test] (EP)</t>
        </is>
      </c>
      <c r="D560" s="78" t="inlineStr">
        <is>
          <t>EEprom test</t>
        </is>
      </c>
    </row>
    <row customFormat="1" r="561" s="60">
      <c r="A561" s="76" t="n"/>
      <c r="B561" s="77" t="n">
        <v>23</v>
      </c>
      <c r="C561" s="77" t="inlineStr">
        <is>
          <t>[Operating State "Fault" ] (FLT)</t>
        </is>
      </c>
      <c r="D561" s="78" t="inlineStr">
        <is>
          <t>Operating state "Fault"</t>
        </is>
      </c>
    </row>
    <row customFormat="1" r="562" s="60">
      <c r="A562" s="76" t="n"/>
      <c r="B562" s="77" t="n">
        <v>25</v>
      </c>
      <c r="C562" s="77" t="inlineStr">
        <is>
          <t>[DCP Flashing Mode] (DCP)</t>
        </is>
      </c>
      <c r="D562" s="78" t="inlineStr">
        <is>
          <t>DCP Flashing Mode</t>
        </is>
      </c>
    </row>
    <row customFormat="1" r="563" s="60">
      <c r="A563" s="76" t="n"/>
      <c r="B563" s="77" t="n">
        <v>36</v>
      </c>
      <c r="C563" s="77" t="inlineStr">
        <is>
          <t>[Firmware Update] (FWUP)</t>
        </is>
      </c>
      <c r="D563" s="78" t="inlineStr">
        <is>
          <t>Firmware Update</t>
        </is>
      </c>
    </row>
    <row customFormat="1" r="564" s="60">
      <c r="A564" s="76" t="n"/>
      <c r="B564" s="77" t="n">
        <v>38</v>
      </c>
      <c r="C564" s="77" t="inlineStr">
        <is>
          <t>[Angle test] (ASA)</t>
        </is>
      </c>
      <c r="D564" s="78" t="inlineStr">
        <is>
          <t>Angle test</t>
        </is>
      </c>
    </row>
    <row customFormat="1" r="565" s="60">
      <c r="A565" s="76" t="n"/>
      <c r="B565" s="77" t="n">
        <v>50</v>
      </c>
      <c r="C565" s="77" t="inlineStr">
        <is>
          <t>[ON Lock active] (ONLK)</t>
        </is>
      </c>
      <c r="D565" s="78" t="inlineStr">
        <is>
          <t>ON Lock active</t>
        </is>
      </c>
    </row>
    <row customFormat="1" r="566" s="60">
      <c r="A566" s="76" t="n"/>
      <c r="B566" s="77" t="n">
        <v>51</v>
      </c>
      <c r="C566" s="77" t="inlineStr">
        <is>
          <t>[POE active] (POD)</t>
        </is>
      </c>
      <c r="D566" s="78" t="inlineStr">
        <is>
          <t>Power Output Disable  active</t>
        </is>
      </c>
    </row>
    <row customFormat="1" r="567" s="60">
      <c r="A567" s="76" t="n"/>
      <c r="B567" s="77" t="n">
        <v>52</v>
      </c>
      <c r="C567" s="77" t="inlineStr">
        <is>
          <t>[Torque Limitation] (TLI)</t>
        </is>
      </c>
      <c r="D567" s="78" t="inlineStr">
        <is>
          <t>Torque limitation</t>
        </is>
      </c>
    </row>
    <row customFormat="1" r="568" s="60">
      <c r="A568" s="76" t="n"/>
      <c r="B568" s="77" t="n">
        <v>53</v>
      </c>
      <c r="C568" s="77" t="inlineStr">
        <is>
          <t>[Power Limitation] (PLI)</t>
        </is>
      </c>
      <c r="D568" s="78" t="inlineStr">
        <is>
          <t>Power limitation</t>
        </is>
      </c>
    </row>
    <row customFormat="1" r="569" s="60">
      <c r="A569" s="76" t="n"/>
      <c r="B569" s="77" t="n">
        <v>54</v>
      </c>
      <c r="C569" s="77" t="inlineStr">
        <is>
          <t>[Init] (INI)</t>
        </is>
      </c>
      <c r="D569" s="78" t="inlineStr">
        <is>
          <t>Initializing</t>
        </is>
      </c>
    </row>
    <row customFormat="1" r="570" s="60">
      <c r="A570" s="76" t="n"/>
      <c r="B570" s="77" t="n">
        <v>55</v>
      </c>
      <c r="C570" s="77" t="inlineStr">
        <is>
          <t>[Reset] (RST)</t>
        </is>
      </c>
      <c r="D570" s="78" t="inlineStr">
        <is>
          <t>Reset</t>
        </is>
      </c>
    </row>
    <row customFormat="1" r="571" s="60">
      <c r="A571" s="76" t="n"/>
      <c r="B571" s="77" t="n">
        <v>56</v>
      </c>
      <c r="C571" s="77" t="inlineStr">
        <is>
          <t>[Synchro. To Mains] (SYTM)</t>
        </is>
      </c>
      <c r="D571" s="78" t="inlineStr">
        <is>
          <t>Synchro to mains</t>
        </is>
      </c>
    </row>
    <row customFormat="1" r="572" s="60">
      <c r="A572" s="76" t="n"/>
      <c r="B572" s="77" t="n">
        <v>57</v>
      </c>
      <c r="C572" s="77" t="inlineStr">
        <is>
          <t>[Rdy Transfer To Mains] (RTTM)</t>
        </is>
      </c>
      <c r="D572" s="78" t="inlineStr">
        <is>
          <t>Ready to transfer to mains</t>
        </is>
      </c>
    </row>
    <row customFormat="1" r="573" s="60">
      <c r="A573" s="76" t="n"/>
      <c r="B573" s="77" t="n">
        <v>58</v>
      </c>
      <c r="C573" s="77" t="inlineStr">
        <is>
          <t>[Transfer In Progress] (TTMI)</t>
        </is>
      </c>
      <c r="D573" s="78" t="inlineStr">
        <is>
          <t>Transfer in progress</t>
        </is>
      </c>
    </row>
    <row customFormat="1" r="574" s="60">
      <c r="A574" s="76" t="n"/>
      <c r="B574" s="77" t="n">
        <v>59</v>
      </c>
      <c r="C574" s="77" t="inlineStr">
        <is>
          <t>[Synchro. To Drive] (SYTD)</t>
        </is>
      </c>
      <c r="D574" s="78" t="inlineStr">
        <is>
          <t>Synchro to drive</t>
        </is>
      </c>
    </row>
    <row customFormat="1" r="575" s="60">
      <c r="A575" s="76" t="n"/>
      <c r="B575" s="77" t="n">
        <v>60</v>
      </c>
      <c r="C575" s="77" t="inlineStr">
        <is>
          <t>[SD Transfer Ready] (RTTD)</t>
        </is>
      </c>
      <c r="D575" s="78" t="inlineStr">
        <is>
          <t>Ready to transfer to drive</t>
        </is>
      </c>
    </row>
    <row customFormat="1" r="576" s="60">
      <c r="A576" s="76" t="n"/>
      <c r="B576" s="77" t="n">
        <v>61</v>
      </c>
      <c r="C576" s="77" t="inlineStr">
        <is>
          <t>[Transfer To Drive In Progress] (TTDI)</t>
        </is>
      </c>
      <c r="D576" s="78" t="inlineStr">
        <is>
          <t>Transfer to drive in progress</t>
        </is>
      </c>
    </row>
    <row customFormat="1" r="577" s="60">
      <c r="A577" s="76" t="n"/>
      <c r="B577" s="77" t="n">
        <v>62</v>
      </c>
      <c r="C577" s="77" t="inlineStr">
        <is>
          <t>[None] (RDIP)</t>
        </is>
      </c>
      <c r="D577" s="68" t="n"/>
    </row>
    <row customFormat="1" r="578" s="60">
      <c r="A578" s="73" t="inlineStr">
        <is>
          <t>IFM</t>
        </is>
      </c>
      <c r="B578" s="74" t="n">
        <v>0</v>
      </c>
      <c r="C578" s="74" t="inlineStr">
        <is>
          <t>[Always Active] (ALL)</t>
        </is>
      </c>
      <c r="D578" s="75" t="inlineStr">
        <is>
          <t>Always active</t>
        </is>
      </c>
    </row>
    <row customFormat="1" r="579" s="60">
      <c r="A579" s="76" t="n"/>
      <c r="B579" s="77" t="n">
        <v>1</v>
      </c>
      <c r="C579" s="77" t="inlineStr">
        <is>
          <t>[Ready &amp; Run State] (RRY)</t>
        </is>
      </c>
      <c r="D579" s="78" t="inlineStr">
        <is>
          <t>Ready and Run state</t>
        </is>
      </c>
    </row>
    <row customFormat="1" r="580" s="60">
      <c r="A580" s="76" t="n"/>
      <c r="B580" s="77" t="n">
        <v>2</v>
      </c>
      <c r="C580" s="77" t="inlineStr">
        <is>
          <t>[Run State] (RUN)</t>
        </is>
      </c>
      <c r="D580" s="78" t="inlineStr">
        <is>
          <t>Run state</t>
        </is>
      </c>
    </row>
    <row customFormat="1" r="581" s="60">
      <c r="A581" s="73" t="inlineStr">
        <is>
          <t>INCPER</t>
        </is>
      </c>
      <c r="B581" s="74" t="n">
        <v>0</v>
      </c>
      <c r="C581" s="74" t="inlineStr">
        <is>
          <t>[0.01%] (001)</t>
        </is>
      </c>
      <c r="D581" s="75" t="inlineStr">
        <is>
          <t>0.01%</t>
        </is>
      </c>
    </row>
    <row customFormat="1" r="582" s="60">
      <c r="A582" s="76" t="n"/>
      <c r="B582" s="77" t="n">
        <v>1</v>
      </c>
      <c r="C582" s="77" t="inlineStr">
        <is>
          <t>[0.1%] (01)</t>
        </is>
      </c>
      <c r="D582" s="78" t="inlineStr">
        <is>
          <t>0.1%</t>
        </is>
      </c>
    </row>
    <row customFormat="1" r="583" s="60">
      <c r="A583" s="76" t="n"/>
      <c r="B583" s="77" t="n">
        <v>2</v>
      </c>
      <c r="C583" s="77" t="inlineStr">
        <is>
          <t>[1%] (1)</t>
        </is>
      </c>
      <c r="D583" s="78" t="inlineStr">
        <is>
          <t>1%</t>
        </is>
      </c>
    </row>
    <row customFormat="1" r="584" s="60">
      <c r="A584" s="73" t="inlineStr">
        <is>
          <t>INHS</t>
        </is>
      </c>
      <c r="B584" s="74" t="n">
        <v>0</v>
      </c>
      <c r="C584" s="74" t="inlineStr">
        <is>
          <t>[Disabled] (NO)</t>
        </is>
      </c>
      <c r="D584" s="75" t="inlineStr">
        <is>
          <t>Disabled</t>
        </is>
      </c>
    </row>
    <row customFormat="1" r="585" s="60">
      <c r="A585" s="76" t="n"/>
      <c r="B585" s="77" t="n">
        <v>1</v>
      </c>
      <c r="C585" s="77" t="inlineStr">
        <is>
          <t>[Forced Run FW] (FRD)</t>
        </is>
      </c>
      <c r="D585" s="78" t="inlineStr">
        <is>
          <t>Forced Run in forward direction</t>
        </is>
      </c>
    </row>
    <row customFormat="1" r="586" s="60">
      <c r="A586" s="76" t="n"/>
      <c r="B586" s="77" t="n">
        <v>2</v>
      </c>
      <c r="C586" s="77" t="inlineStr">
        <is>
          <t>[Forced Run RV] (RRS)</t>
        </is>
      </c>
      <c r="D586" s="78" t="inlineStr">
        <is>
          <t>Forced  Run in reverse direction</t>
        </is>
      </c>
    </row>
    <row customFormat="1" r="587" s="60">
      <c r="A587" s="73" t="inlineStr">
        <is>
          <t>INR</t>
        </is>
      </c>
      <c r="B587" s="74" t="n">
        <v>0</v>
      </c>
      <c r="C587" s="74" t="inlineStr">
        <is>
          <t>[0.01] (001)</t>
        </is>
      </c>
      <c r="D587" s="75" t="inlineStr">
        <is>
          <t>hundredths of seconds</t>
        </is>
      </c>
    </row>
    <row customFormat="1" r="588" s="60">
      <c r="A588" s="76" t="n"/>
      <c r="B588" s="77" t="n">
        <v>1</v>
      </c>
      <c r="C588" s="77" t="inlineStr">
        <is>
          <t>[0.1] (01)</t>
        </is>
      </c>
      <c r="D588" s="78" t="inlineStr">
        <is>
          <t>Tenths of seconds</t>
        </is>
      </c>
    </row>
    <row customFormat="1" r="589" s="60">
      <c r="A589" s="76" t="n"/>
      <c r="B589" s="77" t="n">
        <v>2</v>
      </c>
      <c r="C589" s="77" t="inlineStr">
        <is>
          <t>[1] (1)</t>
        </is>
      </c>
      <c r="D589" s="78" t="inlineStr">
        <is>
          <t>seconds</t>
        </is>
      </c>
    </row>
    <row customFormat="1" r="590" s="60">
      <c r="A590" s="73" t="inlineStr">
        <is>
          <t>IPAE</t>
        </is>
      </c>
      <c r="B590" s="74" t="n">
        <v>0</v>
      </c>
      <c r="C590" s="74" t="inlineStr">
        <is>
          <t>[Idle State] (IDLE)</t>
        </is>
      </c>
      <c r="D590" s="75" t="inlineStr">
        <is>
          <t>Idle State</t>
        </is>
      </c>
    </row>
    <row customFormat="1" r="591" s="60">
      <c r="A591" s="76" t="n"/>
      <c r="B591" s="77" t="n">
        <v>1</v>
      </c>
      <c r="C591" s="77" t="inlineStr">
        <is>
          <t>[Init] (INIT)</t>
        </is>
      </c>
      <c r="D591" s="78" t="inlineStr">
        <is>
          <t>Init</t>
        </is>
      </c>
    </row>
    <row customFormat="1" r="592" s="60">
      <c r="A592" s="76" t="n"/>
      <c r="B592" s="77" t="n">
        <v>2</v>
      </c>
      <c r="C592" s="77" t="inlineStr">
        <is>
          <t>[Configuration] (CONF)</t>
        </is>
      </c>
      <c r="D592" s="78" t="inlineStr">
        <is>
          <t>Configuration</t>
        </is>
      </c>
    </row>
    <row customFormat="1" r="593" s="60">
      <c r="A593" s="76" t="n"/>
      <c r="B593" s="77" t="n">
        <v>3</v>
      </c>
      <c r="C593" s="77" t="inlineStr">
        <is>
          <t>[Ready] (RDY)</t>
        </is>
      </c>
      <c r="D593" s="78" t="inlineStr">
        <is>
          <t>Ready</t>
        </is>
      </c>
    </row>
    <row customFormat="1" r="594" s="60">
      <c r="A594" s="76" t="n"/>
      <c r="B594" s="77" t="n">
        <v>4</v>
      </c>
      <c r="C594" s="77" t="inlineStr">
        <is>
          <t>[Operational] (OPE)</t>
        </is>
      </c>
      <c r="D594" s="78" t="inlineStr">
        <is>
          <t>Operational</t>
        </is>
      </c>
    </row>
    <row customFormat="1" r="595" s="60">
      <c r="A595" s="76" t="n"/>
      <c r="B595" s="77" t="n">
        <v>5</v>
      </c>
      <c r="C595" s="77" t="inlineStr">
        <is>
          <t>[Not Configured] (UCFG)</t>
        </is>
      </c>
      <c r="D595" s="78" t="inlineStr">
        <is>
          <t>Not Configured</t>
        </is>
      </c>
    </row>
    <row customFormat="1" r="596" s="60">
      <c r="A596" s="76" t="n"/>
      <c r="B596" s="77" t="n">
        <v>6</v>
      </c>
      <c r="C596" s="77" t="inlineStr">
        <is>
          <t>[Unrecoverable Error] (UREC)</t>
        </is>
      </c>
      <c r="D596" s="78" t="inlineStr">
        <is>
          <t>Unrecoverable error</t>
        </is>
      </c>
    </row>
    <row customFormat="1" r="597" s="60">
      <c r="A597" s="73" t="inlineStr">
        <is>
          <t>IPM</t>
        </is>
      </c>
      <c r="B597" s="74" t="n">
        <v>0</v>
      </c>
      <c r="C597" s="74" t="inlineStr">
        <is>
          <t>[Fixed] (MANU)</t>
        </is>
      </c>
      <c r="D597" s="75" t="inlineStr">
        <is>
          <t>Fixed address</t>
        </is>
      </c>
    </row>
    <row customFormat="1" r="598" s="60">
      <c r="A598" s="76" t="n"/>
      <c r="B598" s="77" t="n">
        <v>1</v>
      </c>
      <c r="C598" s="77" t="inlineStr">
        <is>
          <t>[BOOTP] (BOOTP)</t>
        </is>
      </c>
      <c r="D598" s="78" t="inlineStr">
        <is>
          <t>BOOTP</t>
        </is>
      </c>
    </row>
    <row customFormat="1" r="599" s="60">
      <c r="A599" s="76" t="n"/>
      <c r="B599" s="77" t="n">
        <v>2</v>
      </c>
      <c r="C599" s="77" t="inlineStr">
        <is>
          <t>[DHCP] (DHCP)</t>
        </is>
      </c>
      <c r="D599" s="78" t="inlineStr">
        <is>
          <t>DHCP</t>
        </is>
      </c>
    </row>
    <row customFormat="1" r="600" s="60">
      <c r="A600" s="76" t="n"/>
      <c r="B600" s="77" t="n">
        <v>3</v>
      </c>
      <c r="C600" s="77" t="inlineStr">
        <is>
          <t>[DCP] (DCP)</t>
        </is>
      </c>
      <c r="D600" s="78" t="inlineStr">
        <is>
          <t>DCP</t>
        </is>
      </c>
    </row>
    <row customFormat="1" r="601" s="60">
      <c r="A601" s="73" t="inlineStr">
        <is>
          <t>JMUL</t>
        </is>
      </c>
      <c r="B601" s="74" t="n">
        <v>0</v>
      </c>
      <c r="C601" s="74" t="inlineStr">
        <is>
          <t>[0.1] (10em1)</t>
        </is>
      </c>
      <c r="D601" s="75" t="inlineStr">
        <is>
          <t>0.1</t>
        </is>
      </c>
    </row>
    <row customFormat="1" r="602" s="60">
      <c r="A602" s="76" t="n"/>
      <c r="B602" s="77" t="n">
        <v>1</v>
      </c>
      <c r="C602" s="77" t="inlineStr">
        <is>
          <t>[1] (10e0)</t>
        </is>
      </c>
      <c r="D602" s="78" t="inlineStr">
        <is>
          <t>1</t>
        </is>
      </c>
    </row>
    <row customFormat="1" r="603" s="60">
      <c r="A603" s="76" t="n"/>
      <c r="B603" s="77" t="n">
        <v>2</v>
      </c>
      <c r="C603" s="77" t="inlineStr">
        <is>
          <t>[10] (10e1)</t>
        </is>
      </c>
      <c r="D603" s="78" t="inlineStr">
        <is>
          <t>10</t>
        </is>
      </c>
    </row>
    <row customFormat="1" r="604" s="60">
      <c r="A604" s="76" t="n"/>
      <c r="B604" s="77" t="n">
        <v>3</v>
      </c>
      <c r="C604" s="77" t="inlineStr">
        <is>
          <t>[100] (10e2)</t>
        </is>
      </c>
      <c r="D604" s="78" t="inlineStr">
        <is>
          <t>100</t>
        </is>
      </c>
    </row>
    <row customFormat="1" r="605" s="60">
      <c r="A605" s="76" t="n"/>
      <c r="B605" s="77" t="n">
        <v>4</v>
      </c>
      <c r="C605" s="77" t="inlineStr">
        <is>
          <t>[1000] (10e3)</t>
        </is>
      </c>
      <c r="D605" s="78" t="inlineStr">
        <is>
          <t>1000</t>
        </is>
      </c>
    </row>
    <row customFormat="1" r="606" s="60">
      <c r="A606" s="76" t="n"/>
      <c r="B606" s="77" t="n">
        <v>5</v>
      </c>
      <c r="C606" s="77" t="inlineStr">
        <is>
          <t>[10000] (10e4)</t>
        </is>
      </c>
      <c r="D606" s="78" t="inlineStr">
        <is>
          <t>10000</t>
        </is>
      </c>
    </row>
    <row customFormat="1" r="607" s="60">
      <c r="A607" s="76" t="n"/>
      <c r="B607" s="77" t="n">
        <v>6</v>
      </c>
      <c r="C607" s="77" t="inlineStr">
        <is>
          <t>[100000] (10e5)</t>
        </is>
      </c>
      <c r="D607" s="78" t="inlineStr">
        <is>
          <t>100000</t>
        </is>
      </c>
    </row>
    <row customFormat="1" r="608" s="60">
      <c r="A608" s="73" t="inlineStr">
        <is>
          <t>LAC</t>
        </is>
      </c>
      <c r="B608" s="74" t="n">
        <v>0</v>
      </c>
      <c r="C608" s="74" t="inlineStr">
        <is>
          <t>[Basic] (BAS)</t>
        </is>
      </c>
      <c r="D608" s="75" t="inlineStr">
        <is>
          <t>Basic access</t>
        </is>
      </c>
    </row>
    <row customFormat="1" r="609" s="60">
      <c r="A609" s="76" t="n"/>
      <c r="B609" s="77" t="n">
        <v>1</v>
      </c>
      <c r="C609" s="77" t="inlineStr">
        <is>
          <t>[Standard] (STD)</t>
        </is>
      </c>
      <c r="D609" s="78" t="inlineStr">
        <is>
          <t>Standard access</t>
        </is>
      </c>
    </row>
    <row customFormat="1" r="610" s="60">
      <c r="A610" s="76" t="n"/>
      <c r="B610" s="77" t="n">
        <v>3</v>
      </c>
      <c r="C610" s="77" t="inlineStr">
        <is>
          <t>[Expert] (EPR)</t>
        </is>
      </c>
      <c r="D610" s="78" t="inlineStr">
        <is>
          <t>Expert access</t>
        </is>
      </c>
    </row>
    <row customFormat="1" r="611" s="60">
      <c r="A611" s="73" t="inlineStr">
        <is>
          <t>LDD</t>
        </is>
      </c>
      <c r="B611" s="74" t="n">
        <v>0</v>
      </c>
      <c r="C611" s="74" t="inlineStr">
        <is>
          <t>[Distrib. Log. DISABLE] (NO)</t>
        </is>
      </c>
      <c r="D611" s="75" t="inlineStr">
        <is>
          <t>Distribution logging disable</t>
        </is>
      </c>
    </row>
    <row customFormat="1" r="612" s="60">
      <c r="A612" s="76" t="n"/>
      <c r="B612" s="77" t="n">
        <v>1</v>
      </c>
      <c r="C612" s="77" t="inlineStr">
        <is>
          <t>[Motor Frequency] (RFR)</t>
        </is>
      </c>
      <c r="D612" s="78" t="inlineStr">
        <is>
          <t>Motor frequency</t>
        </is>
      </c>
    </row>
    <row customFormat="1" r="613" s="60">
      <c r="A613" s="76" t="n"/>
      <c r="B613" s="77" t="n">
        <v>2</v>
      </c>
      <c r="C613" s="77" t="inlineStr">
        <is>
          <t>[Motor Current] (LCR)</t>
        </is>
      </c>
      <c r="D613" s="78" t="inlineStr">
        <is>
          <t>Motor current</t>
        </is>
      </c>
    </row>
    <row customFormat="1" r="614" s="60">
      <c r="A614" s="76" t="n"/>
      <c r="B614" s="77" t="n">
        <v>3</v>
      </c>
      <c r="C614" s="77" t="inlineStr">
        <is>
          <t>[Motor Speed] (SPD)</t>
        </is>
      </c>
      <c r="D614" s="78" t="inlineStr">
        <is>
          <t>Motor Speed</t>
        </is>
      </c>
    </row>
    <row customFormat="1" r="615" s="60">
      <c r="A615" s="76" t="n"/>
      <c r="B615" s="77" t="n">
        <v>4</v>
      </c>
      <c r="C615" s="77" t="inlineStr">
        <is>
          <t>[Motor Voltage] (UOP)</t>
        </is>
      </c>
      <c r="D615" s="78" t="inlineStr">
        <is>
          <t>Motor voltage</t>
        </is>
      </c>
    </row>
    <row customFormat="1" r="616" s="60">
      <c r="A616" s="76" t="n"/>
      <c r="B616" s="77" t="n">
        <v>5</v>
      </c>
      <c r="C616" s="77" t="inlineStr">
        <is>
          <t>[Motor Mech. Power] (OPRW)</t>
        </is>
      </c>
      <c r="D616" s="78" t="inlineStr">
        <is>
          <t>Motor mechanical power</t>
        </is>
      </c>
    </row>
    <row customFormat="1" r="617" s="60">
      <c r="A617" s="76" t="n"/>
      <c r="B617" s="77" t="n">
        <v>6</v>
      </c>
      <c r="C617" s="77" t="inlineStr">
        <is>
          <t>[Input Elec. Power] (IPRW)</t>
        </is>
      </c>
      <c r="D617" s="78" t="inlineStr">
        <is>
          <t>Input Electrical Power</t>
        </is>
      </c>
    </row>
    <row customFormat="1" r="618" s="60">
      <c r="A618" s="76" t="n"/>
      <c r="B618" s="77" t="n">
        <v>7</v>
      </c>
      <c r="C618" s="77" t="inlineStr">
        <is>
          <t>[Output Elec. Power] (EPRW)</t>
        </is>
      </c>
      <c r="D618" s="78" t="inlineStr">
        <is>
          <t>Output Electrical Power</t>
        </is>
      </c>
    </row>
    <row customFormat="1" r="619" s="60">
      <c r="A619" s="76" t="n"/>
      <c r="B619" s="77" t="n">
        <v>8</v>
      </c>
      <c r="C619" s="77" t="inlineStr">
        <is>
          <t>[Motor Torque] (OTR)</t>
        </is>
      </c>
      <c r="D619" s="78" t="inlineStr">
        <is>
          <t>Motor torque</t>
        </is>
      </c>
    </row>
    <row customFormat="1" r="620" s="60">
      <c r="A620" s="76" t="n"/>
      <c r="B620" s="77" t="n">
        <v>9</v>
      </c>
      <c r="C620" s="77" t="inlineStr">
        <is>
          <t>[Mains Voltage] (ULN)</t>
        </is>
      </c>
      <c r="D620" s="78" t="inlineStr">
        <is>
          <t>Mains Voltage</t>
        </is>
      </c>
    </row>
    <row customFormat="1" r="621" s="60">
      <c r="A621" s="76" t="n"/>
      <c r="B621" s="77" t="n">
        <v>10</v>
      </c>
      <c r="C621" s="77" t="inlineStr">
        <is>
          <t>[DC BUS Voltage] (VBUS)</t>
        </is>
      </c>
      <c r="D621" s="78" t="inlineStr">
        <is>
          <t>DC BUS Voltage</t>
        </is>
      </c>
    </row>
    <row customFormat="1" r="622" s="60">
      <c r="A622" s="76" t="n"/>
      <c r="B622" s="77" t="n">
        <v>11</v>
      </c>
      <c r="C622" s="77" t="inlineStr">
        <is>
          <t>[PID feedback] (RPF)</t>
        </is>
      </c>
      <c r="D622" s="78" t="inlineStr">
        <is>
          <t>PID Feedback</t>
        </is>
      </c>
    </row>
    <row customFormat="1" r="623" s="60">
      <c r="A623" s="76" t="n"/>
      <c r="B623" s="77" t="n">
        <v>12</v>
      </c>
      <c r="C623" s="77" t="inlineStr">
        <is>
          <t>[AI2 Th Value] (TH2V)</t>
        </is>
      </c>
      <c r="D623" s="78" t="inlineStr">
        <is>
          <t>AI2 thermal value</t>
        </is>
      </c>
    </row>
    <row customFormat="1" r="624" s="60">
      <c r="A624" s="76" t="n"/>
      <c r="B624" s="77" t="n">
        <v>13</v>
      </c>
      <c r="C624" s="77" t="inlineStr">
        <is>
          <t>[AI3 Th Value] (TH3V)</t>
        </is>
      </c>
      <c r="D624" s="78" t="inlineStr">
        <is>
          <t>AI3 thermal value</t>
        </is>
      </c>
    </row>
    <row customFormat="1" r="625" s="60">
      <c r="A625" s="76" t="n"/>
      <c r="B625" s="77" t="n">
        <v>14</v>
      </c>
      <c r="C625" s="77" t="inlineStr">
        <is>
          <t>[AI4 Th Value] (TH4V)</t>
        </is>
      </c>
      <c r="D625" s="78" t="inlineStr">
        <is>
          <t>AI4 thermal value</t>
        </is>
      </c>
    </row>
    <row customFormat="1" r="626" s="60">
      <c r="A626" s="76" t="n"/>
      <c r="B626" s="77" t="n">
        <v>15</v>
      </c>
      <c r="C626" s="77" t="inlineStr">
        <is>
          <t>[AI5 Th Value] (TH5V)</t>
        </is>
      </c>
      <c r="D626" s="78" t="inlineStr">
        <is>
          <t>AI5 thermal value</t>
        </is>
      </c>
    </row>
    <row customFormat="1" r="627" s="60">
      <c r="A627" s="76" t="n"/>
      <c r="B627" s="77" t="n">
        <v>16</v>
      </c>
      <c r="C627" s="77" t="inlineStr">
        <is>
          <t>[Drive Thermal State] (THD)</t>
        </is>
      </c>
      <c r="D627" s="78" t="inlineStr">
        <is>
          <t>Drive Thermal State</t>
        </is>
      </c>
    </row>
    <row customFormat="1" r="628" s="60">
      <c r="A628" s="76" t="n"/>
      <c r="B628" s="77" t="n">
        <v>17</v>
      </c>
      <c r="C628" s="77" t="inlineStr">
        <is>
          <t>[Motor Thermal State] (THR)</t>
        </is>
      </c>
      <c r="D628" s="78" t="inlineStr">
        <is>
          <t>Motor Thermal State</t>
        </is>
      </c>
    </row>
    <row customFormat="1" r="629" s="60">
      <c r="A629" s="76" t="n"/>
      <c r="B629" s="77" t="n">
        <v>18</v>
      </c>
      <c r="C629" s="77" t="inlineStr">
        <is>
          <t>[Installation Flow] (FS1V)</t>
        </is>
      </c>
      <c r="D629" s="78" t="inlineStr">
        <is>
          <t>Installation Flow</t>
        </is>
      </c>
    </row>
    <row customFormat="1" r="630" s="60">
      <c r="A630" s="76" t="n"/>
      <c r="B630" s="77" t="n">
        <v>19</v>
      </c>
      <c r="C630" s="77" t="inlineStr">
        <is>
          <t>[Pump Flow] (FS2V)</t>
        </is>
      </c>
      <c r="D630" s="78" t="inlineStr">
        <is>
          <t>Pump Flow</t>
        </is>
      </c>
    </row>
    <row customFormat="1" r="631" s="60">
      <c r="A631" s="76" t="n"/>
      <c r="B631" s="77" t="n">
        <v>20</v>
      </c>
      <c r="C631" s="77" t="inlineStr">
        <is>
          <t>[Inlet Pressure] (PS1V)</t>
        </is>
      </c>
      <c r="D631" s="78" t="inlineStr">
        <is>
          <t>Inlet Pressure</t>
        </is>
      </c>
    </row>
    <row customFormat="1" r="632" s="60">
      <c r="A632" s="76" t="n"/>
      <c r="B632" s="77" t="n">
        <v>21</v>
      </c>
      <c r="C632" s="77" t="inlineStr">
        <is>
          <t>[Outlet Pressure] (PS2V)</t>
        </is>
      </c>
      <c r="D632" s="78" t="inlineStr">
        <is>
          <t>Outlet Pressure</t>
        </is>
      </c>
    </row>
    <row customFormat="1" r="633" s="60">
      <c r="A633" s="76" t="n"/>
      <c r="B633" s="77" t="n">
        <v>22</v>
      </c>
      <c r="C633" s="77" t="inlineStr">
        <is>
          <t>[Energy Consum. Ind.] (ECI)</t>
        </is>
      </c>
      <c r="D633" s="78" t="inlineStr">
        <is>
          <t>Energy consumption indicator</t>
        </is>
      </c>
    </row>
    <row customFormat="1" r="634" s="60">
      <c r="A634" s="76" t="n"/>
      <c r="B634" s="77" t="n">
        <v>23</v>
      </c>
      <c r="C634" s="77" t="inlineStr">
        <is>
          <t>[Pump efficiency] (EFY)</t>
        </is>
      </c>
      <c r="D634" s="78" t="inlineStr">
        <is>
          <t>Pump efficiency</t>
        </is>
      </c>
    </row>
    <row customFormat="1" r="635" s="60">
      <c r="A635" s="76" t="n"/>
      <c r="B635" s="77" t="n">
        <v>24</v>
      </c>
      <c r="C635" s="77" t="inlineStr">
        <is>
          <t>[Energy Perf. Ind.] (EPI)</t>
        </is>
      </c>
      <c r="D635" s="78" t="inlineStr">
        <is>
          <t>Energy Performance Indicator</t>
        </is>
      </c>
    </row>
    <row customFormat="1" r="636" s="60">
      <c r="A636" s="76" t="n"/>
      <c r="B636" s="77" t="n">
        <v>25</v>
      </c>
      <c r="C636" s="77" t="inlineStr">
        <is>
          <t>[Mains Current] (ILN)</t>
        </is>
      </c>
      <c r="D636" s="78" t="inlineStr">
        <is>
          <t>Mains Current</t>
        </is>
      </c>
    </row>
    <row customFormat="1" r="637" s="60">
      <c r="A637" s="76" t="n"/>
      <c r="B637" s="77" t="n">
        <v>26</v>
      </c>
      <c r="C637" s="77" t="inlineStr">
        <is>
          <t>[Input Reactive Power] (IQRW)</t>
        </is>
      </c>
      <c r="D637" s="78" t="inlineStr">
        <is>
          <t>Input reactive power</t>
        </is>
      </c>
    </row>
    <row customFormat="1" r="638" s="60">
      <c r="A638" s="76" t="n"/>
      <c r="B638" s="77" t="n">
        <v>27</v>
      </c>
      <c r="C638" s="77" t="inlineStr">
        <is>
          <t>[Input Power Factor] (PWF)</t>
        </is>
      </c>
      <c r="D638" s="78" t="inlineStr">
        <is>
          <t>Input power factor</t>
        </is>
      </c>
    </row>
    <row customFormat="1" r="639" s="60">
      <c r="A639" s="76" t="n"/>
      <c r="B639" s="77" t="n">
        <v>28</v>
      </c>
      <c r="C639" s="77" t="inlineStr">
        <is>
          <t>[AI1 Th Value] (TH1V)</t>
        </is>
      </c>
      <c r="D639" s="78" t="inlineStr">
        <is>
          <t>AI1 thermal value</t>
        </is>
      </c>
    </row>
    <row customFormat="1" r="640" s="60">
      <c r="A640" s="76" t="n"/>
      <c r="B640" s="77" t="n">
        <v>29</v>
      </c>
      <c r="C640" s="77" t="inlineStr">
        <is>
          <t>[DBR Thermal State] (THB)</t>
        </is>
      </c>
      <c r="D640" s="78" t="inlineStr">
        <is>
          <t>DBR thermal state</t>
        </is>
      </c>
    </row>
    <row customFormat="1" r="641" s="60">
      <c r="A641" s="73" t="inlineStr">
        <is>
          <t>LDEN</t>
        </is>
      </c>
      <c r="B641" s="74" t="n">
        <v>0</v>
      </c>
      <c r="C641" s="74" t="inlineStr">
        <is>
          <t>[Stop] (STOP)</t>
        </is>
      </c>
      <c r="D641" s="75" t="inlineStr">
        <is>
          <t>Stop</t>
        </is>
      </c>
    </row>
    <row customFormat="1" r="642" s="60">
      <c r="A642" s="76" t="n"/>
      <c r="B642" s="77" t="n">
        <v>1</v>
      </c>
      <c r="C642" s="77" t="inlineStr">
        <is>
          <t>[Start] (START)</t>
        </is>
      </c>
      <c r="D642" s="78" t="inlineStr">
        <is>
          <t>Start</t>
        </is>
      </c>
    </row>
    <row customFormat="1" r="643" s="60">
      <c r="A643" s="76" t="n"/>
      <c r="B643" s="77" t="n">
        <v>2</v>
      </c>
      <c r="C643" s="77" t="inlineStr">
        <is>
          <t>[Always] (ALWAYS)</t>
        </is>
      </c>
      <c r="D643" s="78" t="inlineStr">
        <is>
          <t>Always</t>
        </is>
      </c>
    </row>
    <row customFormat="1" r="644" s="60">
      <c r="A644" s="76" t="n"/>
      <c r="B644" s="77" t="n">
        <v>3</v>
      </c>
      <c r="C644" s="77" t="inlineStr">
        <is>
          <t>[Reset] (RESET)</t>
        </is>
      </c>
      <c r="D644" s="78" t="inlineStr">
        <is>
          <t>Reset</t>
        </is>
      </c>
    </row>
    <row customFormat="1" r="645" s="60">
      <c r="A645" s="76" t="n"/>
      <c r="B645" s="77" t="n">
        <v>4</v>
      </c>
      <c r="C645" s="77" t="inlineStr">
        <is>
          <t>[Clear] (CLEAR)</t>
        </is>
      </c>
      <c r="D645" s="78" t="inlineStr">
        <is>
          <t>Clear</t>
        </is>
      </c>
    </row>
    <row customFormat="1" r="646" s="60">
      <c r="A646" s="76" t="n"/>
      <c r="B646" s="77" t="n">
        <v>5</v>
      </c>
      <c r="C646" s="77" t="inlineStr">
        <is>
          <t>[Error] (ERROR)</t>
        </is>
      </c>
      <c r="D646" s="78" t="inlineStr">
        <is>
          <t>Error</t>
        </is>
      </c>
    </row>
    <row customFormat="1" r="647" s="60">
      <c r="A647" s="73" t="inlineStr">
        <is>
          <t>LDST</t>
        </is>
      </c>
      <c r="B647" s="74" t="n">
        <v>2</v>
      </c>
      <c r="C647" s="74" t="inlineStr">
        <is>
          <t>[200 ms] (200MS)</t>
        </is>
      </c>
      <c r="D647" s="75" t="inlineStr">
        <is>
          <t>200 ms</t>
        </is>
      </c>
    </row>
    <row customFormat="1" r="648" s="60">
      <c r="A648" s="76" t="n"/>
      <c r="B648" s="77" t="n">
        <v>10</v>
      </c>
      <c r="C648" s="77" t="inlineStr">
        <is>
          <t>[1 second] (1S)</t>
        </is>
      </c>
      <c r="D648" s="78" t="inlineStr">
        <is>
          <t>1 second</t>
        </is>
      </c>
    </row>
    <row customFormat="1" r="649" s="60">
      <c r="A649" s="76" t="n"/>
      <c r="B649" s="77" t="n">
        <v>20</v>
      </c>
      <c r="C649" s="77" t="inlineStr">
        <is>
          <t>[2 seconds] (2S)</t>
        </is>
      </c>
      <c r="D649" s="78" t="inlineStr">
        <is>
          <t>2 seconds</t>
        </is>
      </c>
    </row>
    <row customFormat="1" r="650" s="60">
      <c r="A650" s="76" t="n"/>
      <c r="B650" s="77" t="n">
        <v>50</v>
      </c>
      <c r="C650" s="77" t="inlineStr">
        <is>
          <t>[5 seconds] (5S)</t>
        </is>
      </c>
      <c r="D650" s="78" t="inlineStr">
        <is>
          <t>5 seconds</t>
        </is>
      </c>
    </row>
    <row customFormat="1" r="651" s="60">
      <c r="A651" s="73" t="inlineStr">
        <is>
          <t>LFT</t>
        </is>
      </c>
      <c r="B651" s="74" t="n">
        <v>0</v>
      </c>
      <c r="C651" s="74" t="inlineStr">
        <is>
          <t>[No Error] (NOF)</t>
        </is>
      </c>
      <c r="D651" s="75" t="inlineStr">
        <is>
          <t>No error detected</t>
        </is>
      </c>
    </row>
    <row customFormat="1" r="652" s="60">
      <c r="A652" s="76" t="n"/>
      <c r="B652" s="77" t="n">
        <v>2</v>
      </c>
      <c r="C652" s="77" t="inlineStr">
        <is>
          <t>[EEPROM Control] (EEF1)</t>
        </is>
      </c>
      <c r="D652" s="78" t="inlineStr">
        <is>
          <t>EEPROM control</t>
        </is>
      </c>
    </row>
    <row customFormat="1" r="653" s="60">
      <c r="A653" s="76" t="n"/>
      <c r="B653" s="77" t="n">
        <v>3</v>
      </c>
      <c r="C653" s="77" t="inlineStr">
        <is>
          <t>[Incorrect Configuration] (CFF)</t>
        </is>
      </c>
      <c r="D653" s="78" t="inlineStr">
        <is>
          <t>Incorrect configuration</t>
        </is>
      </c>
    </row>
    <row customFormat="1" r="654" s="60">
      <c r="A654" s="76" t="n"/>
      <c r="B654" s="77" t="n">
        <v>4</v>
      </c>
      <c r="C654" s="77" t="inlineStr">
        <is>
          <t>[Invalid Configuration] (CFI)</t>
        </is>
      </c>
      <c r="D654" s="78" t="inlineStr">
        <is>
          <t>Invalid configuration</t>
        </is>
      </c>
    </row>
    <row customFormat="1" r="655" s="60">
      <c r="A655" s="76" t="n"/>
      <c r="B655" s="77" t="n">
        <v>5</v>
      </c>
      <c r="C655" s="77" t="inlineStr">
        <is>
          <t>[Modbus Com Interruption] (SLF1)</t>
        </is>
      </c>
      <c r="D655" s="78" t="inlineStr">
        <is>
          <t>Modbus communication interruption</t>
        </is>
      </c>
    </row>
    <row customFormat="1" r="656" s="60">
      <c r="A656" s="76" t="n"/>
      <c r="B656" s="77" t="n">
        <v>6</v>
      </c>
      <c r="C656" s="77" t="inlineStr">
        <is>
          <t>[Internal Link Error] (ILF)</t>
        </is>
      </c>
      <c r="D656" s="78" t="inlineStr">
        <is>
          <t xml:space="preserve">Internal communication interruption with option module </t>
        </is>
      </c>
    </row>
    <row customFormat="1" r="657" s="60">
      <c r="A657" s="76" t="n"/>
      <c r="B657" s="77" t="n">
        <v>7</v>
      </c>
      <c r="C657" s="77" t="inlineStr">
        <is>
          <t>[Fieldbus Com Interrupt] (CNF)</t>
        </is>
      </c>
      <c r="D657" s="78" t="inlineStr">
        <is>
          <t>Fieldbus communication interruption</t>
        </is>
      </c>
    </row>
    <row customFormat="1" r="658" s="60">
      <c r="A658" s="76" t="n"/>
      <c r="B658" s="77" t="n">
        <v>8</v>
      </c>
      <c r="C658" s="77" t="inlineStr">
        <is>
          <t>[External Error] (EPF1)</t>
        </is>
      </c>
      <c r="D658" s="78" t="inlineStr">
        <is>
          <t>External detected error</t>
        </is>
      </c>
    </row>
    <row customFormat="1" r="659" s="60">
      <c r="A659" s="76" t="n"/>
      <c r="B659" s="77" t="n">
        <v>9</v>
      </c>
      <c r="C659" s="77" t="inlineStr">
        <is>
          <t>[Overcurrent] (OCF)</t>
        </is>
      </c>
      <c r="D659" s="78" t="inlineStr">
        <is>
          <t>Overcurrent</t>
        </is>
      </c>
    </row>
    <row customFormat="1" r="660" s="60">
      <c r="A660" s="76" t="n"/>
      <c r="B660" s="77" t="n">
        <v>10</v>
      </c>
      <c r="C660" s="77" t="inlineStr">
        <is>
          <t>[Precharge Capacitor] (CRF1)</t>
        </is>
      </c>
      <c r="D660" s="78" t="inlineStr">
        <is>
          <t>Precharge capacitor</t>
        </is>
      </c>
    </row>
    <row customFormat="1" r="661" s="60">
      <c r="A661" s="76" t="n"/>
      <c r="B661" s="77" t="n">
        <v>11</v>
      </c>
      <c r="C661" s="77" t="inlineStr">
        <is>
          <t>[Encoder Feedback Loss] (SPF)</t>
        </is>
      </c>
      <c r="D661" s="78" t="inlineStr">
        <is>
          <t>Encoder feedback loss</t>
        </is>
      </c>
    </row>
    <row customFormat="1" r="662" s="60">
      <c r="A662" s="76" t="n"/>
      <c r="B662" s="77" t="n">
        <v>12</v>
      </c>
      <c r="C662" s="77" t="inlineStr">
        <is>
          <t>[Load slipping] (ANF)</t>
        </is>
      </c>
      <c r="D662" s="78" t="inlineStr">
        <is>
          <t>Load slipping</t>
        </is>
      </c>
    </row>
    <row customFormat="1" r="663" s="60">
      <c r="A663" s="76" t="n"/>
      <c r="B663" s="77" t="n">
        <v>16</v>
      </c>
      <c r="C663" s="77" t="inlineStr">
        <is>
          <t>[Drive Overheating] (OHF)</t>
        </is>
      </c>
      <c r="D663" s="78" t="inlineStr">
        <is>
          <t>Drive overheating</t>
        </is>
      </c>
    </row>
    <row customFormat="1" r="664" s="60">
      <c r="A664" s="76" t="n"/>
      <c r="B664" s="77" t="n">
        <v>17</v>
      </c>
      <c r="C664" s="77" t="inlineStr">
        <is>
          <t>[Motor Overload] (OLF)</t>
        </is>
      </c>
      <c r="D664" s="78" t="inlineStr">
        <is>
          <t>Motor overload</t>
        </is>
      </c>
    </row>
    <row customFormat="1" r="665" s="60">
      <c r="A665" s="76" t="n"/>
      <c r="B665" s="77" t="n">
        <v>18</v>
      </c>
      <c r="C665" s="77" t="inlineStr">
        <is>
          <t>[DC Bus Overvoltage] (OBF)</t>
        </is>
      </c>
      <c r="D665" s="78" t="inlineStr">
        <is>
          <t>DC bus overvoltage</t>
        </is>
      </c>
    </row>
    <row customFormat="1" r="666" s="60">
      <c r="A666" s="76" t="n"/>
      <c r="B666" s="77" t="n">
        <v>19</v>
      </c>
      <c r="C666" s="77" t="inlineStr">
        <is>
          <t>[Supply Mains Overvoltage] (OSF)</t>
        </is>
      </c>
      <c r="D666" s="78" t="inlineStr">
        <is>
          <t>Supply mains overvoltage</t>
        </is>
      </c>
    </row>
    <row customFormat="1" r="667" s="60">
      <c r="A667" s="76" t="n"/>
      <c r="B667" s="77" t="n">
        <v>20</v>
      </c>
      <c r="C667" s="77" t="inlineStr">
        <is>
          <t>[Single output phase loss] (OPF1)</t>
        </is>
      </c>
      <c r="D667" s="78" t="inlineStr">
        <is>
          <t>Single output phase loss</t>
        </is>
      </c>
    </row>
    <row customFormat="1" r="668" s="60">
      <c r="A668" s="76" t="n"/>
      <c r="B668" s="77" t="n">
        <v>21</v>
      </c>
      <c r="C668" s="77" t="inlineStr">
        <is>
          <t>[Input phase loss] (PHF)</t>
        </is>
      </c>
      <c r="D668" s="78" t="inlineStr">
        <is>
          <t>Input phase loss</t>
        </is>
      </c>
    </row>
    <row customFormat="1" r="669" s="60">
      <c r="A669" s="76" t="n"/>
      <c r="B669" s="77" t="n">
        <v>22</v>
      </c>
      <c r="C669" s="77" t="inlineStr">
        <is>
          <t>[Supply Mains UnderV] (USF)</t>
        </is>
      </c>
      <c r="D669" s="78" t="inlineStr">
        <is>
          <t>Supply mains undervoltage</t>
        </is>
      </c>
    </row>
    <row customFormat="1" r="670" s="60">
      <c r="A670" s="76" t="n"/>
      <c r="B670" s="77" t="n">
        <v>23</v>
      </c>
      <c r="C670" s="77" t="inlineStr">
        <is>
          <t>[Motor short circuit] (SCF1)</t>
        </is>
      </c>
      <c r="D670" s="78" t="inlineStr">
        <is>
          <t>Motor short circuit</t>
        </is>
      </c>
    </row>
    <row customFormat="1" r="671" s="60">
      <c r="A671" s="76" t="n"/>
      <c r="B671" s="77" t="n">
        <v>24</v>
      </c>
      <c r="C671" s="77" t="inlineStr">
        <is>
          <t>[Motor Overspeed] (SOF)</t>
        </is>
      </c>
      <c r="D671" s="78" t="inlineStr">
        <is>
          <t>Motor overspeed</t>
        </is>
      </c>
    </row>
    <row customFormat="1" r="672" s="60">
      <c r="A672" s="76" t="n"/>
      <c r="B672" s="77" t="n">
        <v>25</v>
      </c>
      <c r="C672" s="77" t="inlineStr">
        <is>
          <t>[Autotuning Error] (TNF)</t>
        </is>
      </c>
      <c r="D672" s="78" t="inlineStr">
        <is>
          <t>Autotuning detected error</t>
        </is>
      </c>
    </row>
    <row customFormat="1" r="673" s="60">
      <c r="A673" s="76" t="n"/>
      <c r="B673" s="77" t="n">
        <v>26</v>
      </c>
      <c r="C673" s="77" t="inlineStr">
        <is>
          <t>[Internal Error 1] (INF1)</t>
        </is>
      </c>
      <c r="D673" s="78" t="inlineStr">
        <is>
          <t>Internal Error 1 (Rating)</t>
        </is>
      </c>
    </row>
    <row customFormat="1" r="674" s="60">
      <c r="A674" s="76" t="n"/>
      <c r="B674" s="77" t="n">
        <v>27</v>
      </c>
      <c r="C674" s="77" t="inlineStr">
        <is>
          <t>[Internal Error 2] (INF2)</t>
        </is>
      </c>
      <c r="D674" s="78" t="inlineStr">
        <is>
          <t>Internal Error 2 (Soft)</t>
        </is>
      </c>
    </row>
    <row customFormat="1" r="675" s="60">
      <c r="A675" s="76" t="n"/>
      <c r="B675" s="77" t="n">
        <v>28</v>
      </c>
      <c r="C675" s="77" t="inlineStr">
        <is>
          <t>[Internal Error 3] (INF3)</t>
        </is>
      </c>
      <c r="D675" s="78" t="inlineStr">
        <is>
          <t>Internal Error 3 (Intern Comm)</t>
        </is>
      </c>
    </row>
    <row customFormat="1" r="676" s="60">
      <c r="A676" s="76" t="n"/>
      <c r="B676" s="77" t="n">
        <v>29</v>
      </c>
      <c r="C676" s="77" t="inlineStr">
        <is>
          <t>[Internal Error 4] (INF4)</t>
        </is>
      </c>
      <c r="D676" s="78" t="inlineStr">
        <is>
          <t>Internal Error 4 (Manufacturing)</t>
        </is>
      </c>
    </row>
    <row customFormat="1" r="677" s="60">
      <c r="A677" s="76" t="n"/>
      <c r="B677" s="77" t="n">
        <v>30</v>
      </c>
      <c r="C677" s="77" t="inlineStr">
        <is>
          <t>[EEPROM Power] (EEF2)</t>
        </is>
      </c>
      <c r="D677" s="78" t="inlineStr">
        <is>
          <t>EEPROM power</t>
        </is>
      </c>
    </row>
    <row customFormat="1" r="678" s="60">
      <c r="A678" s="76" t="n"/>
      <c r="B678" s="77" t="n">
        <v>32</v>
      </c>
      <c r="C678" s="77" t="inlineStr">
        <is>
          <t>[Ground Short Circuit] (SCF3)</t>
        </is>
      </c>
      <c r="D678" s="78" t="inlineStr">
        <is>
          <t>Ground short circuit</t>
        </is>
      </c>
    </row>
    <row customFormat="1" r="679" s="60">
      <c r="A679" s="76" t="n"/>
      <c r="B679" s="77" t="n">
        <v>33</v>
      </c>
      <c r="C679" s="77" t="inlineStr">
        <is>
          <t>[Output Phase Loss] (OPF2)</t>
        </is>
      </c>
      <c r="D679" s="78" t="inlineStr">
        <is>
          <t>Output phase loss</t>
        </is>
      </c>
    </row>
    <row customFormat="1" r="680" s="60">
      <c r="A680" s="76" t="n"/>
      <c r="B680" s="77" t="n">
        <v>34</v>
      </c>
      <c r="C680" s="77" t="inlineStr">
        <is>
          <t>[CANopen Com Interrupt] (COF)</t>
        </is>
      </c>
      <c r="D680" s="78" t="inlineStr">
        <is>
          <t>CANopen communication interruption</t>
        </is>
      </c>
    </row>
    <row customFormat="1" r="681" s="60">
      <c r="A681" s="76" t="n"/>
      <c r="B681" s="77" t="n">
        <v>35</v>
      </c>
      <c r="C681" s="77" t="inlineStr">
        <is>
          <t>[Brake Control] (BLF)</t>
        </is>
      </c>
      <c r="D681" s="78" t="inlineStr">
        <is>
          <t>Brake control</t>
        </is>
      </c>
    </row>
    <row customFormat="1" r="682" s="60">
      <c r="A682" s="76" t="n"/>
      <c r="B682" s="77" t="n">
        <v>37</v>
      </c>
      <c r="C682" s="77" t="inlineStr">
        <is>
          <t>[Internal Error 7] (INF7)</t>
        </is>
      </c>
      <c r="D682" s="78" t="inlineStr">
        <is>
          <t>Internal Error 7 (Init)</t>
        </is>
      </c>
    </row>
    <row customFormat="1" r="683" s="60">
      <c r="A683" s="76" t="n"/>
      <c r="B683" s="77" t="n">
        <v>38</v>
      </c>
      <c r="C683" s="77" t="inlineStr">
        <is>
          <t>[Fieldbus Error] (EPF2)</t>
        </is>
      </c>
      <c r="D683" s="78" t="inlineStr">
        <is>
          <t>External error detected by Fieldbus</t>
        </is>
      </c>
    </row>
    <row customFormat="1" r="684" s="60">
      <c r="A684" s="76" t="n"/>
      <c r="B684" s="77" t="n">
        <v>40</v>
      </c>
      <c r="C684" s="77" t="inlineStr">
        <is>
          <t>[Internal Error 8] (INF8)</t>
        </is>
      </c>
      <c r="D684" s="78" t="inlineStr">
        <is>
          <t>Internal error 8 (Switching Supply)</t>
        </is>
      </c>
    </row>
    <row customFormat="1" r="685" s="60">
      <c r="A685" s="76" t="n"/>
      <c r="B685" s="77" t="n">
        <v>41</v>
      </c>
      <c r="C685" s="77" t="inlineStr">
        <is>
          <t>[Brake Feedback] (BRF)</t>
        </is>
      </c>
      <c r="D685" s="78" t="inlineStr">
        <is>
          <t>Brake feedback</t>
        </is>
      </c>
    </row>
    <row customFormat="1" r="686" s="60">
      <c r="A686" s="76" t="n"/>
      <c r="B686" s="77" t="n">
        <v>42</v>
      </c>
      <c r="C686" s="77" t="inlineStr">
        <is>
          <t>[PC Com Interruption] (SLF2)</t>
        </is>
      </c>
      <c r="D686" s="78" t="inlineStr">
        <is>
          <t>PC communication interruption</t>
        </is>
      </c>
    </row>
    <row customFormat="1" r="687" s="60">
      <c r="A687" s="76" t="n"/>
      <c r="B687" s="77" t="n">
        <v>43</v>
      </c>
      <c r="C687" s="77" t="inlineStr">
        <is>
          <t>[Encoder Coupling] (ECF)</t>
        </is>
      </c>
      <c r="D687" s="78" t="inlineStr">
        <is>
          <t>Encoder coupling</t>
        </is>
      </c>
    </row>
    <row customFormat="1" r="688" s="60">
      <c r="A688" s="76" t="n"/>
      <c r="B688" s="77" t="n">
        <v>44</v>
      </c>
      <c r="C688" s="77" t="inlineStr">
        <is>
          <t>[Torque Limitation Error] (SSF)</t>
        </is>
      </c>
      <c r="D688" s="78" t="inlineStr">
        <is>
          <t>Torque limitation error</t>
        </is>
      </c>
    </row>
    <row customFormat="1" r="689" s="60">
      <c r="A689" s="76" t="n"/>
      <c r="B689" s="77" t="n">
        <v>45</v>
      </c>
      <c r="C689" s="77" t="inlineStr">
        <is>
          <t>[HMI Com Interruption] (SLF3)</t>
        </is>
      </c>
      <c r="D689" s="78" t="inlineStr">
        <is>
          <t>HMI communication interruption</t>
        </is>
      </c>
    </row>
    <row customFormat="1" r="690" s="60">
      <c r="A690" s="76" t="n"/>
      <c r="B690" s="77" t="n">
        <v>51</v>
      </c>
      <c r="C690" s="77" t="inlineStr">
        <is>
          <t>[Internal Error 9] (INF9)</t>
        </is>
      </c>
      <c r="D690" s="78" t="inlineStr">
        <is>
          <t>Internal Error 9 (Measure)</t>
        </is>
      </c>
    </row>
    <row customFormat="1" r="691" s="60">
      <c r="A691" s="76" t="n"/>
      <c r="B691" s="77" t="n">
        <v>52</v>
      </c>
      <c r="C691" s="77" t="inlineStr">
        <is>
          <t>[Internal Error 10] (INFA)</t>
        </is>
      </c>
      <c r="D691" s="78" t="inlineStr">
        <is>
          <t>Internal Error 10 (Mains)</t>
        </is>
      </c>
    </row>
    <row customFormat="1" r="692" s="60">
      <c r="A692" s="76" t="n"/>
      <c r="B692" s="77" t="n">
        <v>53</v>
      </c>
      <c r="C692" s="77" t="inlineStr">
        <is>
          <t>[Internal Error 11] (INFB)</t>
        </is>
      </c>
      <c r="D692" s="78" t="inlineStr">
        <is>
          <t>Internal Error 11 (Temperature)</t>
        </is>
      </c>
    </row>
    <row customFormat="1" r="693" s="60">
      <c r="A693" s="76" t="n"/>
      <c r="B693" s="77" t="n">
        <v>55</v>
      </c>
      <c r="C693" s="77" t="inlineStr">
        <is>
          <t>[IGBT Short Circuit] (SCF4)</t>
        </is>
      </c>
      <c r="D693" s="78" t="inlineStr">
        <is>
          <t>IGBT short circuit</t>
        </is>
      </c>
    </row>
    <row customFormat="1" r="694" s="60">
      <c r="A694" s="76" t="n"/>
      <c r="B694" s="77" t="n">
        <v>56</v>
      </c>
      <c r="C694" s="77" t="inlineStr">
        <is>
          <t>[Motor Short Circuit] (SCF5)</t>
        </is>
      </c>
      <c r="D694" s="78" t="inlineStr">
        <is>
          <t>Motor short circuit</t>
        </is>
      </c>
    </row>
    <row customFormat="1" r="695" s="60">
      <c r="A695" s="76" t="n"/>
      <c r="B695" s="77" t="n">
        <v>57</v>
      </c>
      <c r="C695" s="77" t="inlineStr">
        <is>
          <t>[Torque timeout] (SRF)</t>
        </is>
      </c>
      <c r="D695" s="78" t="inlineStr">
        <is>
          <t>Torque timeout</t>
        </is>
      </c>
    </row>
    <row customFormat="1" r="696" s="60">
      <c r="A696" s="76" t="n"/>
      <c r="B696" s="77" t="n">
        <v>60</v>
      </c>
      <c r="C696" s="77" t="inlineStr">
        <is>
          <t>[Internal Error 12] (INFC)</t>
        </is>
      </c>
      <c r="D696" s="78" t="inlineStr">
        <is>
          <t>Internal Error 12 (Internal current supply)</t>
        </is>
      </c>
    </row>
    <row customFormat="1" r="697" s="60">
      <c r="A697" s="76" t="n"/>
      <c r="B697" s="77" t="n">
        <v>62</v>
      </c>
      <c r="C697" s="77" t="inlineStr">
        <is>
          <t>[Encoder] (ENF)</t>
        </is>
      </c>
      <c r="D697" s="78" t="inlineStr">
        <is>
          <t>Encoder</t>
        </is>
      </c>
    </row>
    <row customFormat="1" r="698" s="60">
      <c r="A698" s="76" t="n"/>
      <c r="B698" s="77" t="n">
        <v>64</v>
      </c>
      <c r="C698" s="77" t="inlineStr">
        <is>
          <t>[Input Contactor] (LCF)</t>
        </is>
      </c>
      <c r="D698" s="78" t="inlineStr">
        <is>
          <t>input contactor</t>
        </is>
      </c>
    </row>
    <row customFormat="1" r="699" s="60">
      <c r="A699" s="76" t="n"/>
      <c r="B699" s="77" t="n">
        <v>68</v>
      </c>
      <c r="C699" s="77" t="inlineStr">
        <is>
          <t>[Internal Error 6] (INF6)</t>
        </is>
      </c>
      <c r="D699" s="78" t="inlineStr">
        <is>
          <t>Internal Error 6 (Option)</t>
        </is>
      </c>
    </row>
    <row customFormat="1" r="700" s="60">
      <c r="A700" s="76" t="n"/>
      <c r="B700" s="77" t="n">
        <v>69</v>
      </c>
      <c r="C700" s="77" t="inlineStr">
        <is>
          <t>[Internal Error 14] (INFE)</t>
        </is>
      </c>
      <c r="D700" s="78" t="inlineStr">
        <is>
          <t>Internal Error 14 (CPU)</t>
        </is>
      </c>
    </row>
    <row customFormat="1" r="701" s="60">
      <c r="A701" s="76" t="n"/>
      <c r="B701" s="77" t="n">
        <v>71</v>
      </c>
      <c r="C701" s="77" t="inlineStr">
        <is>
          <t>[AI3 4-20mA loss] (LFF3)</t>
        </is>
      </c>
      <c r="D701" s="78" t="inlineStr">
        <is>
          <t>AI3 4-20mA loss</t>
        </is>
      </c>
    </row>
    <row customFormat="1" r="702" s="60">
      <c r="A702" s="76" t="n"/>
      <c r="B702" s="77" t="n">
        <v>72</v>
      </c>
      <c r="C702" s="77" t="inlineStr">
        <is>
          <t>[AI4 4-20mA loss] (LFF4)</t>
        </is>
      </c>
      <c r="D702" s="78" t="inlineStr">
        <is>
          <t>AI4 4-20mA loss</t>
        </is>
      </c>
    </row>
    <row customFormat="1" r="703" s="60">
      <c r="A703" s="76" t="n"/>
      <c r="B703" s="77" t="n">
        <v>73</v>
      </c>
      <c r="C703" s="77" t="inlineStr">
        <is>
          <t>[Boards Compatibility] (HCF)</t>
        </is>
      </c>
      <c r="D703" s="78" t="inlineStr">
        <is>
          <t>Boards compatibility</t>
        </is>
      </c>
    </row>
    <row customFormat="1" r="704" s="60">
      <c r="A704" s="76" t="n"/>
      <c r="B704" s="77" t="n">
        <v>77</v>
      </c>
      <c r="C704" s="77" t="inlineStr">
        <is>
          <t>[Conf Transfer Error] (CFI2)</t>
        </is>
      </c>
      <c r="D704" s="78" t="inlineStr">
        <is>
          <t>Configuration transfer error</t>
        </is>
      </c>
    </row>
    <row customFormat="1" r="705" s="60">
      <c r="A705" s="76" t="n"/>
      <c r="B705" s="77" t="n">
        <v>79</v>
      </c>
      <c r="C705" s="77" t="inlineStr">
        <is>
          <t>[AI5 4-20 mA loss] (LFF5)</t>
        </is>
      </c>
      <c r="D705" s="78" t="inlineStr">
        <is>
          <t>AI5 4-20 mA loss</t>
        </is>
      </c>
    </row>
    <row customFormat="1" r="706" s="60">
      <c r="A706" s="76" t="n"/>
      <c r="B706" s="77" t="n">
        <v>99</v>
      </c>
      <c r="C706" s="77" t="inlineStr">
        <is>
          <t>[Channel Switch Error] (CSF)</t>
        </is>
      </c>
      <c r="D706" s="78" t="inlineStr">
        <is>
          <t>Channel switching detected error</t>
        </is>
      </c>
    </row>
    <row customFormat="1" r="707" s="60">
      <c r="A707" s="76" t="n"/>
      <c r="B707" s="77" t="n">
        <v>100</v>
      </c>
      <c r="C707" s="77" t="inlineStr">
        <is>
          <t>[Process Underload] (ULF)</t>
        </is>
      </c>
      <c r="D707" s="78" t="inlineStr">
        <is>
          <t>Process Underload</t>
        </is>
      </c>
    </row>
    <row customFormat="1" r="708" s="60">
      <c r="A708" s="76" t="n"/>
      <c r="B708" s="77" t="n">
        <v>101</v>
      </c>
      <c r="C708" s="77" t="inlineStr">
        <is>
          <t>[Process Overload] (OLC)</t>
        </is>
      </c>
      <c r="D708" s="78" t="inlineStr">
        <is>
          <t>Process overload</t>
        </is>
      </c>
    </row>
    <row customFormat="1" r="709" s="60">
      <c r="A709" s="76" t="n"/>
      <c r="B709" s="77" t="n">
        <v>105</v>
      </c>
      <c r="C709" s="77" t="inlineStr">
        <is>
          <t>[Angle error] (ASF)</t>
        </is>
      </c>
      <c r="D709" s="78" t="inlineStr">
        <is>
          <t>Angle error</t>
        </is>
      </c>
    </row>
    <row customFormat="1" r="710" s="60">
      <c r="A710" s="76" t="n"/>
      <c r="B710" s="77" t="n">
        <v>106</v>
      </c>
      <c r="C710" s="77" t="inlineStr">
        <is>
          <t>[AI1 4-20 mA loss] (LFF1)</t>
        </is>
      </c>
      <c r="D710" s="78" t="inlineStr">
        <is>
          <t>AI1 4-20 mA loss</t>
        </is>
      </c>
    </row>
    <row customFormat="1" r="711" s="60">
      <c r="A711" s="76" t="n"/>
      <c r="B711" s="77" t="n">
        <v>107</v>
      </c>
      <c r="C711" s="77" t="inlineStr">
        <is>
          <t>[Safety Function Error] (SAFF)</t>
        </is>
      </c>
      <c r="D711" s="78" t="inlineStr">
        <is>
          <t>Safety function detected error</t>
        </is>
      </c>
    </row>
    <row customFormat="1" r="712" s="60">
      <c r="A712" s="76" t="n"/>
      <c r="B712" s="77" t="n">
        <v>112</v>
      </c>
      <c r="C712" s="77" t="inlineStr">
        <is>
          <t>[AI3 Th Level Error] (TH3F)</t>
        </is>
      </c>
      <c r="D712" s="78" t="inlineStr">
        <is>
          <t>AI3 thermal level error</t>
        </is>
      </c>
    </row>
    <row customFormat="1" r="713" s="60">
      <c r="A713" s="76" t="n"/>
      <c r="B713" s="77" t="n">
        <v>113</v>
      </c>
      <c r="C713" s="77" t="inlineStr">
        <is>
          <t>[AI3 Thermal Sensor Error] (T3CF)</t>
        </is>
      </c>
      <c r="D713" s="78" t="inlineStr">
        <is>
          <t>Thermal sensor error on AI3</t>
        </is>
      </c>
    </row>
    <row customFormat="1" r="714" s="60">
      <c r="A714" s="76" t="n"/>
      <c r="B714" s="77" t="n">
        <v>114</v>
      </c>
      <c r="C714" s="77" t="inlineStr">
        <is>
          <t>[PumpCycle start Error ] (PCPF)</t>
        </is>
      </c>
      <c r="D714" s="78" t="inlineStr">
        <is>
          <t xml:space="preserve">Pump Cycle start error </t>
        </is>
      </c>
    </row>
    <row customFormat="1" r="715" s="60">
      <c r="A715" s="76" t="n"/>
      <c r="B715" s="77" t="n">
        <v>120</v>
      </c>
      <c r="C715" s="77" t="inlineStr">
        <is>
          <t>[AI4 Th Level Error] (TH4F)</t>
        </is>
      </c>
      <c r="D715" s="78" t="inlineStr">
        <is>
          <t>AI4 thermal level error</t>
        </is>
      </c>
    </row>
    <row customFormat="1" r="716" s="60">
      <c r="A716" s="76" t="n"/>
      <c r="B716" s="77" t="n">
        <v>121</v>
      </c>
      <c r="C716" s="77" t="inlineStr">
        <is>
          <t>[AI4 Thermal Sensor Error] (T4CF)</t>
        </is>
      </c>
      <c r="D716" s="78" t="inlineStr">
        <is>
          <t>Thermal sensor error on AI4</t>
        </is>
      </c>
    </row>
    <row customFormat="1" r="717" s="60">
      <c r="A717" s="76" t="n"/>
      <c r="B717" s="77" t="n">
        <v>122</v>
      </c>
      <c r="C717" s="77" t="inlineStr">
        <is>
          <t>[AI5 Th Level Error] (TH5F)</t>
        </is>
      </c>
      <c r="D717" s="78" t="inlineStr">
        <is>
          <t>AI5 thermal level error</t>
        </is>
      </c>
    </row>
    <row customFormat="1" r="718" s="60">
      <c r="A718" s="76" t="n"/>
      <c r="B718" s="77" t="n">
        <v>123</v>
      </c>
      <c r="C718" s="77" t="inlineStr">
        <is>
          <t>[AI5 Thermal Sensor Error] (T5CF)</t>
        </is>
      </c>
      <c r="D718" s="78" t="inlineStr">
        <is>
          <t>Thermal sensor error on AI5</t>
        </is>
      </c>
    </row>
    <row customFormat="1" r="719" s="60">
      <c r="A719" s="76" t="n"/>
      <c r="B719" s="77" t="n">
        <v>126</v>
      </c>
      <c r="C719" s="77" t="inlineStr">
        <is>
          <t>[Dry Run Error] (DRYF)</t>
        </is>
      </c>
      <c r="D719" s="78" t="inlineStr">
        <is>
          <t>Dry run detected error</t>
        </is>
      </c>
    </row>
    <row customFormat="1" r="720" s="60">
      <c r="A720" s="76" t="n"/>
      <c r="B720" s="77" t="n">
        <v>127</v>
      </c>
      <c r="C720" s="77" t="inlineStr">
        <is>
          <t>[PID Feedback Error] (PFMF)</t>
        </is>
      </c>
      <c r="D720" s="78" t="inlineStr">
        <is>
          <t>PID Feedback detected error</t>
        </is>
      </c>
    </row>
    <row customFormat="1" r="721" s="60">
      <c r="A721" s="76" t="n"/>
      <c r="B721" s="77" t="n">
        <v>128</v>
      </c>
      <c r="C721" s="77" t="inlineStr">
        <is>
          <t>[Program Loading Error] (PGLF)</t>
        </is>
      </c>
      <c r="D721" s="78" t="inlineStr">
        <is>
          <t>Program loading detected error</t>
        </is>
      </c>
    </row>
    <row customFormat="1" r="722" s="60">
      <c r="A722" s="76" t="n"/>
      <c r="B722" s="77" t="n">
        <v>129</v>
      </c>
      <c r="C722" s="77" t="inlineStr">
        <is>
          <t>[Program Running Error] (PGRF)</t>
        </is>
      </c>
      <c r="D722" s="78" t="inlineStr">
        <is>
          <t>Program running detected error</t>
        </is>
      </c>
    </row>
    <row customFormat="1" r="723" s="60">
      <c r="A723" s="76" t="n"/>
      <c r="B723" s="77" t="n">
        <v>133</v>
      </c>
      <c r="C723" s="77" t="inlineStr">
        <is>
          <t>[None] (CF27)</t>
        </is>
      </c>
      <c r="D723" s="68" t="n"/>
    </row>
    <row customFormat="1" r="724" s="60">
      <c r="A724" s="76" t="n"/>
      <c r="B724" s="77" t="n">
        <v>134</v>
      </c>
      <c r="C724" s="77" t="inlineStr">
        <is>
          <t>[None] (CF28)</t>
        </is>
      </c>
      <c r="D724" s="68" t="n"/>
    </row>
    <row customFormat="1" r="725" s="60">
      <c r="A725" s="76" t="n"/>
      <c r="B725" s="77" t="n">
        <v>136</v>
      </c>
      <c r="C725" s="77" t="inlineStr">
        <is>
          <t>[HMI Comm Interrupt] (SLF4)</t>
        </is>
      </c>
      <c r="D725" s="78" t="inlineStr">
        <is>
          <t>HMI communication interruption</t>
        </is>
      </c>
    </row>
    <row customFormat="1" r="726" s="60">
      <c r="A726" s="76" t="n"/>
      <c r="B726" s="77" t="n">
        <v>137</v>
      </c>
      <c r="C726" s="77" t="inlineStr">
        <is>
          <t>[Mains Overcurrent] (PWF1)</t>
        </is>
      </c>
      <c r="D726" s="78" t="inlineStr">
        <is>
          <t>Mains overcurrent</t>
        </is>
      </c>
    </row>
    <row customFormat="1" r="727" s="60">
      <c r="A727" s="76" t="n"/>
      <c r="B727" s="77" t="n">
        <v>138</v>
      </c>
      <c r="C727" s="77" t="inlineStr">
        <is>
          <t>[Mains Ground Error] (PWF2)</t>
        </is>
      </c>
      <c r="D727" s="78" t="inlineStr">
        <is>
          <t>Mains ground error</t>
        </is>
      </c>
    </row>
    <row customFormat="1" r="728" s="60">
      <c r="A728" s="76" t="n"/>
      <c r="B728" s="77" t="n">
        <v>139</v>
      </c>
      <c r="C728" s="77" t="inlineStr">
        <is>
          <t>[Motor Ground Error] (PWF3)</t>
        </is>
      </c>
      <c r="D728" s="78" t="inlineStr">
        <is>
          <t>Motor ground error</t>
        </is>
      </c>
    </row>
    <row customFormat="1" r="729" s="60">
      <c r="A729" s="76" t="n"/>
      <c r="B729" s="77" t="n">
        <v>140</v>
      </c>
      <c r="C729" s="77" t="inlineStr">
        <is>
          <t>[PoC Fiber Error] (PWF4)</t>
        </is>
      </c>
      <c r="D729" s="78" t="inlineStr">
        <is>
          <t>Power Cells Fiber communication error</t>
        </is>
      </c>
    </row>
    <row customFormat="1" r="730" s="60">
      <c r="A730" s="76" t="n"/>
      <c r="B730" s="77" t="n">
        <v>141</v>
      </c>
      <c r="C730" s="77" t="inlineStr">
        <is>
          <t>[PoC Supply Error] (PWF5)</t>
        </is>
      </c>
      <c r="D730" s="78" t="inlineStr">
        <is>
          <t>Power Cells supply error</t>
        </is>
      </c>
    </row>
    <row customFormat="1" r="731" s="60">
      <c r="A731" s="76" t="n"/>
      <c r="B731" s="77" t="n">
        <v>142</v>
      </c>
      <c r="C731" s="77" t="inlineStr">
        <is>
          <t>[Internal Error 16] (INFG)</t>
        </is>
      </c>
      <c r="D731" s="78" t="inlineStr">
        <is>
          <t>Internal Error 16 (IO Module - Relay)</t>
        </is>
      </c>
    </row>
    <row customFormat="1" r="732" s="60">
      <c r="A732" s="76" t="n"/>
      <c r="B732" s="77" t="n">
        <v>143</v>
      </c>
      <c r="C732" s="77" t="inlineStr">
        <is>
          <t>[Internal Error 17] (INFH)</t>
        </is>
      </c>
      <c r="D732" s="78" t="inlineStr">
        <is>
          <t>Internal Error 17 (IO Module - Standard)</t>
        </is>
      </c>
    </row>
    <row customFormat="1" r="733" s="60">
      <c r="A733" s="76" t="n"/>
      <c r="B733" s="77" t="n">
        <v>144</v>
      </c>
      <c r="C733" s="77" t="inlineStr">
        <is>
          <t>[Internal Error 0] (INF0)</t>
        </is>
      </c>
      <c r="D733" s="78" t="inlineStr">
        <is>
          <t>Internal Error 0 (IPC)</t>
        </is>
      </c>
    </row>
    <row customFormat="1" r="734" s="60">
      <c r="A734" s="76" t="n"/>
      <c r="B734" s="77" t="n">
        <v>145</v>
      </c>
      <c r="C734" s="77" t="inlineStr">
        <is>
          <t>[Compatibility Error] (INFO)</t>
        </is>
      </c>
      <c r="D734" s="78" t="inlineStr">
        <is>
          <t>Device option interface error</t>
        </is>
      </c>
    </row>
    <row customFormat="1" r="735" s="60">
      <c r="A735" s="76" t="n"/>
      <c r="B735" s="77" t="n">
        <v>146</v>
      </c>
      <c r="C735" s="77" t="inlineStr">
        <is>
          <t>[Internal Error 13] (INFD)</t>
        </is>
      </c>
      <c r="D735" s="78" t="inlineStr">
        <is>
          <t>Internal Error 13 (Diff Current)</t>
        </is>
      </c>
    </row>
    <row customFormat="1" r="736" s="60">
      <c r="A736" s="76" t="n"/>
      <c r="B736" s="77" t="n">
        <v>148</v>
      </c>
      <c r="C736" s="77" t="inlineStr">
        <is>
          <t>[Motor Stall Error] (STF)</t>
        </is>
      </c>
      <c r="D736" s="78" t="inlineStr">
        <is>
          <t>Motor stall detected error</t>
        </is>
      </c>
    </row>
    <row customFormat="1" r="737" s="60">
      <c r="A737" s="76" t="n"/>
      <c r="B737" s="77" t="n">
        <v>149</v>
      </c>
      <c r="C737" s="77" t="inlineStr">
        <is>
          <t>[Internal Error 21] (INFL)</t>
        </is>
      </c>
      <c r="D737" s="78" t="inlineStr">
        <is>
          <t>Internal Error 21 (RTC)</t>
        </is>
      </c>
    </row>
    <row customFormat="1" r="738" s="60">
      <c r="A738" s="76" t="n"/>
      <c r="B738" s="77" t="n">
        <v>150</v>
      </c>
      <c r="C738" s="77" t="inlineStr">
        <is>
          <t>[Embd Eth Com Interrupt] (ETHF)</t>
        </is>
      </c>
      <c r="D738" s="78" t="inlineStr">
        <is>
          <t>Embedded Ethernet communication interruption</t>
        </is>
      </c>
    </row>
    <row customFormat="1" r="739" s="60">
      <c r="A739" s="76" t="n"/>
      <c r="B739" s="77" t="n">
        <v>151</v>
      </c>
      <c r="C739" s="77" t="inlineStr">
        <is>
          <t>[Internal Error 15] (INFF)</t>
        </is>
      </c>
      <c r="D739" s="78" t="inlineStr">
        <is>
          <t>Internal Error 15 (Flash)</t>
        </is>
      </c>
    </row>
    <row customFormat="1" r="740" s="60">
      <c r="A740" s="76" t="n"/>
      <c r="B740" s="77" t="n">
        <v>152</v>
      </c>
      <c r="C740" s="77" t="inlineStr">
        <is>
          <t>[Firmware Update Error] (FWER)</t>
        </is>
      </c>
      <c r="D740" s="78" t="inlineStr">
        <is>
          <t>Firmware Update Error</t>
        </is>
      </c>
    </row>
    <row customFormat="1" r="741" s="60">
      <c r="A741" s="76" t="n"/>
      <c r="B741" s="77" t="n">
        <v>153</v>
      </c>
      <c r="C741" s="77" t="inlineStr">
        <is>
          <t>[Internal Error 22] (INFM)</t>
        </is>
      </c>
      <c r="D741" s="78" t="inlineStr">
        <is>
          <t>Internal Error 22 (Embedded Ethernet)</t>
        </is>
      </c>
    </row>
    <row customFormat="1" r="742" s="60">
      <c r="A742" s="76" t="n"/>
      <c r="B742" s="77" t="n">
        <v>154</v>
      </c>
      <c r="C742" s="77" t="inlineStr">
        <is>
          <t>[Internal Error 25] (INFP)</t>
        </is>
      </c>
      <c r="D742" s="78" t="inlineStr">
        <is>
          <t>Internal Error 25 (Incompatibility CB &amp; SW)</t>
        </is>
      </c>
    </row>
    <row customFormat="1" r="743" s="60">
      <c r="A743" s="76" t="n"/>
      <c r="B743" s="77" t="n">
        <v>155</v>
      </c>
      <c r="C743" s="77" t="inlineStr">
        <is>
          <t>[Internal Error 20] (INFK)</t>
        </is>
      </c>
      <c r="D743" s="78" t="inlineStr">
        <is>
          <t>Internal Error 20 (option interface PCBA)</t>
        </is>
      </c>
    </row>
    <row customFormat="1" r="744" s="60">
      <c r="A744" s="76" t="n"/>
      <c r="B744" s="77" t="n">
        <v>156</v>
      </c>
      <c r="C744" s="77" t="inlineStr">
        <is>
          <t>[Internal Error 19] (INFJ)</t>
        </is>
      </c>
      <c r="D744" s="78" t="inlineStr">
        <is>
          <t>Internal Error 19 (Encoder module)</t>
        </is>
      </c>
    </row>
    <row customFormat="1" r="745" s="60">
      <c r="A745" s="76" t="n"/>
      <c r="B745" s="77" t="n">
        <v>157</v>
      </c>
      <c r="C745" s="77" t="inlineStr">
        <is>
          <t>[Internal Error 27] (INFR)</t>
        </is>
      </c>
      <c r="D745" s="78" t="inlineStr">
        <is>
          <t>Internal Error 27 (Diagnostics CPLD)</t>
        </is>
      </c>
    </row>
    <row customFormat="1" r="746" s="60">
      <c r="A746" s="76" t="n"/>
      <c r="B746" s="77" t="n">
        <v>159</v>
      </c>
      <c r="C746" s="77" t="inlineStr">
        <is>
          <t>[AFE ShortCircuit error] (SCF6)</t>
        </is>
      </c>
      <c r="D746" s="78" t="inlineStr">
        <is>
          <t>AFE ShortCircuit error</t>
        </is>
      </c>
    </row>
    <row customFormat="1" r="747" s="60">
      <c r="A747" s="76" t="n"/>
      <c r="B747" s="77" t="n">
        <v>162</v>
      </c>
      <c r="C747" s="77" t="inlineStr">
        <is>
          <t>[MonitorCircuit A Error] (IFA)</t>
        </is>
      </c>
      <c r="D747" s="78" t="inlineStr">
        <is>
          <t>Monitoring circuit A error</t>
        </is>
      </c>
    </row>
    <row customFormat="1" r="748" s="60">
      <c r="A748" s="76" t="n"/>
      <c r="B748" s="77" t="n">
        <v>163</v>
      </c>
      <c r="C748" s="77" t="inlineStr">
        <is>
          <t>[MonitorCircuit B Error] (IFB)</t>
        </is>
      </c>
      <c r="D748" s="78" t="inlineStr">
        <is>
          <t>Monitoring circuit B error</t>
        </is>
      </c>
    </row>
    <row customFormat="1" r="749" s="60">
      <c r="A749" s="76" t="n"/>
      <c r="B749" s="77" t="n">
        <v>164</v>
      </c>
      <c r="C749" s="77" t="inlineStr">
        <is>
          <t>[MonitorCircuit C Error] (IFC)</t>
        </is>
      </c>
      <c r="D749" s="78" t="inlineStr">
        <is>
          <t>Monitoring circuit C error</t>
        </is>
      </c>
    </row>
    <row customFormat="1" r="750" s="60">
      <c r="A750" s="76" t="n"/>
      <c r="B750" s="77" t="n">
        <v>165</v>
      </c>
      <c r="C750" s="77" t="inlineStr">
        <is>
          <t>[MonitorCircuit D Error] (IFD)</t>
        </is>
      </c>
      <c r="D750" s="78" t="inlineStr">
        <is>
          <t>Monitoring circuit D error</t>
        </is>
      </c>
    </row>
    <row customFormat="1" r="751" s="60">
      <c r="A751" s="76" t="n"/>
      <c r="B751" s="77" t="n">
        <v>166</v>
      </c>
      <c r="C751" s="77" t="inlineStr">
        <is>
          <t>[CabinetCircuit A Error] (CFA)</t>
        </is>
      </c>
      <c r="D751" s="78" t="inlineStr">
        <is>
          <t>Cabinet circuit A error</t>
        </is>
      </c>
    </row>
    <row customFormat="1" r="752" s="60">
      <c r="A752" s="76" t="n"/>
      <c r="B752" s="77" t="n">
        <v>167</v>
      </c>
      <c r="C752" s="77" t="inlineStr">
        <is>
          <t>[CabinetCircuit B Error] (CFB)</t>
        </is>
      </c>
      <c r="D752" s="78" t="inlineStr">
        <is>
          <t>Cabinet circuit B error</t>
        </is>
      </c>
    </row>
    <row customFormat="1" r="753" s="60">
      <c r="A753" s="76" t="n"/>
      <c r="B753" s="77" t="n">
        <v>168</v>
      </c>
      <c r="C753" s="77" t="inlineStr">
        <is>
          <t>[CabinetCircuit C Error] (CFC)</t>
        </is>
      </c>
      <c r="D753" s="78" t="inlineStr">
        <is>
          <t>Cabinet circuit C error</t>
        </is>
      </c>
    </row>
    <row customFormat="1" r="754" s="60">
      <c r="A754" s="76" t="n"/>
      <c r="B754" s="77" t="n">
        <v>169</v>
      </c>
      <c r="C754" s="77" t="inlineStr">
        <is>
          <t>[MotorWinding A Error] (TFA)</t>
        </is>
      </c>
      <c r="D754" s="78" t="inlineStr">
        <is>
          <t>Motor winding A error</t>
        </is>
      </c>
    </row>
    <row customFormat="1" r="755" s="60">
      <c r="A755" s="76" t="n"/>
      <c r="B755" s="77" t="n">
        <v>170</v>
      </c>
      <c r="C755" s="77" t="inlineStr">
        <is>
          <t>[MotorWinding B Error] (TFB)</t>
        </is>
      </c>
      <c r="D755" s="78" t="inlineStr">
        <is>
          <t>Motor winding B error</t>
        </is>
      </c>
    </row>
    <row customFormat="1" r="756" s="60">
      <c r="A756" s="76" t="n"/>
      <c r="B756" s="77" t="n">
        <v>171</v>
      </c>
      <c r="C756" s="77" t="inlineStr">
        <is>
          <t>[MotorBearing A Error] (TFC)</t>
        </is>
      </c>
      <c r="D756" s="78" t="inlineStr">
        <is>
          <t>Motor bearing A error</t>
        </is>
      </c>
    </row>
    <row customFormat="1" r="757" s="60">
      <c r="A757" s="76" t="n"/>
      <c r="B757" s="77" t="n">
        <v>172</v>
      </c>
      <c r="C757" s="77" t="inlineStr">
        <is>
          <t>[MotorBearing B Error] (TFD)</t>
        </is>
      </c>
      <c r="D757" s="78" t="inlineStr">
        <is>
          <t>Motor bearing B error</t>
        </is>
      </c>
    </row>
    <row customFormat="1" r="758" s="60">
      <c r="A758" s="76" t="n"/>
      <c r="B758" s="77" t="n">
        <v>173</v>
      </c>
      <c r="C758" s="77" t="inlineStr">
        <is>
          <t>[Cabinet Overheat  Error] (CHF)</t>
        </is>
      </c>
      <c r="D758" s="78" t="inlineStr">
        <is>
          <t>Cabinet overheat  error</t>
        </is>
      </c>
    </row>
    <row customFormat="1" r="759" s="60">
      <c r="A759" s="76" t="n"/>
      <c r="B759" s="77" t="n">
        <v>175</v>
      </c>
      <c r="C759" s="77" t="inlineStr">
        <is>
          <t>[Internal Error 31] (INFV)</t>
        </is>
      </c>
      <c r="D759" s="78" t="inlineStr">
        <is>
          <t>Internal Error 31 (Missing brick)</t>
        </is>
      </c>
    </row>
    <row customFormat="1" r="760" s="60">
      <c r="A760" s="76" t="n"/>
      <c r="B760" s="77" t="n">
        <v>176</v>
      </c>
      <c r="C760" s="77" t="inlineStr">
        <is>
          <t>[PoC Fiber DOF Error] (PWF8)</t>
        </is>
      </c>
      <c r="D760" s="78" t="inlineStr">
        <is>
          <t>Power Cells Fiber DOF communication error</t>
        </is>
      </c>
    </row>
    <row customFormat="1" r="761" s="60">
      <c r="A761" s="76" t="n"/>
      <c r="B761" s="77" t="n">
        <v>181</v>
      </c>
      <c r="C761" s="77" t="inlineStr">
        <is>
          <t>[Pre-settings Transfer Error] (CFI3)</t>
        </is>
      </c>
      <c r="D761" s="78" t="inlineStr">
        <is>
          <t>Pre-settings transfer error</t>
        </is>
      </c>
    </row>
    <row customFormat="1" r="762" s="60">
      <c r="A762" s="76" t="n"/>
      <c r="B762" s="77" t="n">
        <v>182</v>
      </c>
      <c r="C762" s="77" t="inlineStr">
        <is>
          <t>[Circuit Breaker Error] (CBF)</t>
        </is>
      </c>
      <c r="D762" s="78" t="inlineStr">
        <is>
          <t>Circuit breaker error</t>
        </is>
      </c>
    </row>
    <row customFormat="1" r="763" s="60">
      <c r="A763" s="76" t="n"/>
      <c r="B763" s="77" t="n">
        <v>185</v>
      </c>
      <c r="C763" s="77" t="inlineStr">
        <is>
          <t>[Drive Overload] (TLOF)</t>
        </is>
      </c>
      <c r="D763" s="78" t="inlineStr">
        <is>
          <t>Drive overload</t>
        </is>
      </c>
    </row>
    <row customFormat="1" r="764" s="60">
      <c r="A764" s="76" t="n"/>
      <c r="B764" s="77" t="n">
        <v>186</v>
      </c>
      <c r="C764" s="77" t="inlineStr">
        <is>
          <t>[MultiDrive Link Error] (MDLF)</t>
        </is>
      </c>
      <c r="D764" s="78" t="inlineStr">
        <is>
          <t>MultiDrive Link Error</t>
        </is>
      </c>
    </row>
    <row customFormat="1" r="765" s="60">
      <c r="A765" s="76" t="n"/>
      <c r="B765" s="77" t="n">
        <v>187</v>
      </c>
      <c r="C765" s="77" t="inlineStr">
        <is>
          <t>[AI1 Th Level Error] (TH1F)</t>
        </is>
      </c>
      <c r="D765" s="78" t="inlineStr">
        <is>
          <t>AI1 thermal level error</t>
        </is>
      </c>
    </row>
    <row customFormat="1" r="766" s="60">
      <c r="A766" s="76" t="n"/>
      <c r="B766" s="77" t="n">
        <v>188</v>
      </c>
      <c r="C766" s="77" t="inlineStr">
        <is>
          <t>[AI1 Thermal Sensor Error] (T1CF)</t>
        </is>
      </c>
      <c r="D766" s="78" t="inlineStr">
        <is>
          <t>Thermal sensor error on AI1</t>
        </is>
      </c>
    </row>
    <row customFormat="1" r="767" s="60">
      <c r="A767" s="76" t="n"/>
      <c r="B767" s="77" t="n">
        <v>189</v>
      </c>
      <c r="C767" s="77" t="inlineStr">
        <is>
          <t>[Backlash Error] (BSQF)</t>
        </is>
      </c>
      <c r="D767" s="78" t="inlineStr">
        <is>
          <t>Backlash error</t>
        </is>
      </c>
    </row>
    <row customFormat="1" r="768" s="60">
      <c r="A768" s="76" t="n"/>
      <c r="B768" s="77" t="n">
        <v>190</v>
      </c>
      <c r="C768" s="77" t="inlineStr">
        <is>
          <t>[M/S Device Error] (MSDF)</t>
        </is>
      </c>
      <c r="D768" s="78" t="inlineStr">
        <is>
          <t>M/S device error</t>
        </is>
      </c>
    </row>
    <row customFormat="1" r="769" s="60">
      <c r="A769" s="76" t="n"/>
      <c r="B769" s="77" t="n">
        <v>194</v>
      </c>
      <c r="C769" s="77" t="inlineStr">
        <is>
          <t>[Encoder Th Level Error] (THEF)</t>
        </is>
      </c>
      <c r="D769" s="78" t="inlineStr">
        <is>
          <t>Encoder module thermal level error</t>
        </is>
      </c>
    </row>
    <row customFormat="1" r="770" s="60">
      <c r="A770" s="76" t="n"/>
      <c r="B770" s="77" t="n">
        <v>195</v>
      </c>
      <c r="C770" s="77" t="inlineStr">
        <is>
          <t>[Encoder Th Sensor Error] (TECF)</t>
        </is>
      </c>
      <c r="D770" s="78" t="inlineStr">
        <is>
          <t>Thermal sensor error on encoder module</t>
        </is>
      </c>
    </row>
    <row customFormat="1" r="771" s="60">
      <c r="A771" s="76" t="n"/>
      <c r="B771" s="77" t="n">
        <v>196</v>
      </c>
      <c r="C771" s="77" t="inlineStr">
        <is>
          <t>[Empty Configuration] (CFI4)</t>
        </is>
      </c>
      <c r="D771" s="78" t="inlineStr">
        <is>
          <t>Empty configuration</t>
        </is>
      </c>
    </row>
    <row customFormat="1" r="772" s="60">
      <c r="A772" s="76" t="n"/>
      <c r="B772" s="77" t="n">
        <v>197</v>
      </c>
      <c r="C772" s="77" t="inlineStr">
        <is>
          <t>[SD Error] (SDFT)</t>
        </is>
      </c>
      <c r="D772" s="78" t="inlineStr">
        <is>
          <t>Synchro to drive error</t>
        </is>
      </c>
    </row>
    <row customFormat="1" r="773" s="60">
      <c r="A773" s="76" t="n"/>
      <c r="B773" s="77" t="n">
        <v>200</v>
      </c>
      <c r="C773" s="77" t="inlineStr">
        <is>
          <t>[FDR 1 Error] (FDR1)</t>
        </is>
      </c>
      <c r="D773" s="78" t="inlineStr">
        <is>
          <t>FDR Eth embedded error</t>
        </is>
      </c>
    </row>
    <row customFormat="1" r="774" s="60">
      <c r="A774" s="76" t="n"/>
      <c r="B774" s="77" t="n">
        <v>201</v>
      </c>
      <c r="C774" s="77" t="inlineStr">
        <is>
          <t>[FDR 2 Error] (FDR2)</t>
        </is>
      </c>
      <c r="D774" s="78" t="inlineStr">
        <is>
          <t>FDR Eth module error</t>
        </is>
      </c>
    </row>
    <row customFormat="1" r="775" s="60">
      <c r="A775" s="76" t="n"/>
      <c r="B775" s="77" t="n">
        <v>205</v>
      </c>
      <c r="C775" s="77" t="inlineStr">
        <is>
          <t>[Opt 3 Comm Interrupt] (CNF3)</t>
        </is>
      </c>
      <c r="D775" s="78" t="inlineStr">
        <is>
          <t>3rd option module communication interruption</t>
        </is>
      </c>
    </row>
    <row customFormat="1" r="776" s="60">
      <c r="A776" s="76" t="n"/>
      <c r="B776" s="77" t="n">
        <v>206</v>
      </c>
      <c r="C776" s="77" t="inlineStr">
        <is>
          <t>[Opt 3 Intern Link Error] (ILF3)</t>
        </is>
      </c>
      <c r="D776" s="78" t="inlineStr">
        <is>
          <t>3rd option module internal link error</t>
        </is>
      </c>
    </row>
    <row customFormat="1" r="777" s="60">
      <c r="A777" s="76" t="n"/>
      <c r="B777" s="77" t="n">
        <v>207</v>
      </c>
      <c r="C777" s="77" t="inlineStr">
        <is>
          <t>[Opt 3 External Error] (EPF3)</t>
        </is>
      </c>
      <c r="D777" s="78" t="inlineStr">
        <is>
          <t>3rd option module external error</t>
        </is>
      </c>
    </row>
    <row customFormat="1" r="778" s="60">
      <c r="A778" s="76" t="n"/>
      <c r="B778" s="77" t="n">
        <v>208</v>
      </c>
      <c r="C778" s="77" t="inlineStr">
        <is>
          <t>[FPGA Internal Error] (PWF6)</t>
        </is>
      </c>
      <c r="D778" s="78" t="inlineStr">
        <is>
          <t>FPGA internal error</t>
        </is>
      </c>
    </row>
    <row customFormat="1" r="779" s="60">
      <c r="A779" s="76" t="n"/>
      <c r="B779" s="77" t="n">
        <v>209</v>
      </c>
      <c r="C779" s="77" t="inlineStr">
        <is>
          <t>[PoC Gate Driver Error] (PWF7)</t>
        </is>
      </c>
      <c r="D779" s="78" t="inlineStr">
        <is>
          <t>PoC gate driver error</t>
        </is>
      </c>
    </row>
    <row customFormat="1" r="780" s="60">
      <c r="A780" s="76" t="n"/>
      <c r="B780" s="77" t="n">
        <v>210</v>
      </c>
      <c r="C780" s="77" t="inlineStr">
        <is>
          <t>[Transformer 1 Overheat] (CF01)</t>
        </is>
      </c>
      <c r="D780" s="78" t="inlineStr">
        <is>
          <t>Transformer 1 Overheat</t>
        </is>
      </c>
    </row>
    <row customFormat="1" r="781" s="60">
      <c r="A781" s="76" t="n"/>
      <c r="B781" s="77" t="n">
        <v>211</v>
      </c>
      <c r="C781" s="77" t="inlineStr">
        <is>
          <t>[Transformer 2 Overheat] (CF02)</t>
        </is>
      </c>
      <c r="D781" s="78" t="inlineStr">
        <is>
          <t>Transformer 2 Overheat</t>
        </is>
      </c>
    </row>
    <row customFormat="1" r="782" s="60">
      <c r="A782" s="76" t="n"/>
      <c r="B782" s="77" t="n">
        <v>212</v>
      </c>
      <c r="C782" s="77" t="inlineStr">
        <is>
          <t>[PLC Internal Error] (CF03)</t>
        </is>
      </c>
      <c r="D782" s="78" t="inlineStr">
        <is>
          <t>PLC internal error</t>
        </is>
      </c>
    </row>
    <row customFormat="1" r="783" s="60">
      <c r="A783" s="76" t="n"/>
      <c r="B783" s="77" t="n">
        <v>213</v>
      </c>
      <c r="C783" s="77" t="inlineStr">
        <is>
          <t>[Mains Off Button] (CF04)</t>
        </is>
      </c>
      <c r="D783" s="78" t="inlineStr">
        <is>
          <t>Mains Off Button</t>
        </is>
      </c>
    </row>
    <row customFormat="1" r="784" s="60">
      <c r="A784" s="76" t="n"/>
      <c r="B784" s="77" t="n">
        <v>214</v>
      </c>
      <c r="C784" s="77" t="inlineStr">
        <is>
          <t>[Door interlock] (CF05)</t>
        </is>
      </c>
      <c r="D784" s="78" t="inlineStr">
        <is>
          <t>Door interlock</t>
        </is>
      </c>
    </row>
    <row customFormat="1" r="785" s="60">
      <c r="A785" s="76" t="n"/>
      <c r="B785" s="77" t="n">
        <v>215</v>
      </c>
      <c r="C785" s="77" t="inlineStr">
        <is>
          <t>[Cooling Fan error] (CF06)</t>
        </is>
      </c>
      <c r="D785" s="78" t="inlineStr">
        <is>
          <t>Cooling fan error</t>
        </is>
      </c>
    </row>
    <row customFormat="1" r="786" s="60">
      <c r="A786" s="76" t="n"/>
      <c r="B786" s="77" t="n">
        <v>216</v>
      </c>
      <c r="C786" s="77" t="inlineStr">
        <is>
          <t>[Cabinet Overheat] (CF07)</t>
        </is>
      </c>
      <c r="D786" s="78" t="inlineStr">
        <is>
          <t>Cabinet overheat</t>
        </is>
      </c>
    </row>
    <row customFormat="1" r="787" s="60">
      <c r="A787" s="76" t="n"/>
      <c r="B787" s="77" t="n">
        <v>217</v>
      </c>
      <c r="C787" s="77" t="inlineStr">
        <is>
          <t>[QF1 Tripped] (CF08)</t>
        </is>
      </c>
      <c r="D787" s="78" t="inlineStr">
        <is>
          <t>QF1 circuit breaker tripped</t>
        </is>
      </c>
    </row>
    <row customFormat="1" r="788" s="60">
      <c r="A788" s="76" t="n"/>
      <c r="B788" s="77" t="n">
        <v>218</v>
      </c>
      <c r="C788" s="77" t="inlineStr">
        <is>
          <t>[Fan Supply Error] (CF09)</t>
        </is>
      </c>
      <c r="D788" s="78" t="inlineStr">
        <is>
          <t>Power supply for cooling fans not ready</t>
        </is>
      </c>
    </row>
    <row customFormat="1" r="789" s="60">
      <c r="A789" s="76" t="n"/>
      <c r="B789" s="77" t="n">
        <v>219</v>
      </c>
      <c r="C789" s="77" t="inlineStr">
        <is>
          <t>[Auxiliary Supply Error] (CF10)</t>
        </is>
      </c>
      <c r="D789" s="78" t="inlineStr">
        <is>
          <t>Auxiliary supply error</t>
        </is>
      </c>
    </row>
    <row customFormat="1" r="790" s="60">
      <c r="A790" s="76" t="n"/>
      <c r="B790" s="77" t="n">
        <v>220</v>
      </c>
      <c r="C790" s="77" t="inlineStr">
        <is>
          <t>[QF1 Grounded Contact Error] (CF11)</t>
        </is>
      </c>
      <c r="D790" s="78" t="inlineStr">
        <is>
          <t>QF1 MV Mains circuit breaker grounded contact error</t>
        </is>
      </c>
    </row>
    <row customFormat="1" r="791" s="60">
      <c r="A791" s="76" t="n"/>
      <c r="B791" s="77" t="n">
        <v>221</v>
      </c>
      <c r="C791" s="77" t="inlineStr">
        <is>
          <t>[QF1 isolated Contact Error] (CF12)</t>
        </is>
      </c>
      <c r="D791" s="78" t="inlineStr">
        <is>
          <t>QF1 MV Mains circuit breaker isolated contact error</t>
        </is>
      </c>
    </row>
    <row customFormat="1" r="792" s="60">
      <c r="A792" s="76" t="n"/>
      <c r="B792" s="77" t="n">
        <v>222</v>
      </c>
      <c r="C792" s="77" t="inlineStr">
        <is>
          <t>[QF2 Feedback Error] (CF13)</t>
        </is>
      </c>
      <c r="D792" s="78" t="inlineStr">
        <is>
          <t>QF2 feedback error</t>
        </is>
      </c>
    </row>
    <row customFormat="1" r="793" s="60">
      <c r="A793" s="76" t="n"/>
      <c r="B793" s="77" t="n">
        <v>223</v>
      </c>
      <c r="C793" s="77" t="inlineStr">
        <is>
          <t>[QF3 Feedback Error] (CF14)</t>
        </is>
      </c>
      <c r="D793" s="78" t="inlineStr">
        <is>
          <t>QF3 feedback error</t>
        </is>
      </c>
    </row>
    <row customFormat="1" r="794" s="60">
      <c r="A794" s="76" t="n"/>
      <c r="B794" s="77" t="n">
        <v>224</v>
      </c>
      <c r="C794" s="77" t="inlineStr">
        <is>
          <t>[QF91 Feedback Error] (CF15)</t>
        </is>
      </c>
      <c r="D794" s="78" t="inlineStr">
        <is>
          <t>QF91 feedback error</t>
        </is>
      </c>
    </row>
    <row customFormat="1" r="795" s="60">
      <c r="A795" s="76" t="n"/>
      <c r="B795" s="77" t="n">
        <v>225</v>
      </c>
      <c r="C795" s="77" t="inlineStr">
        <is>
          <t>[QF11 Feedback Error] (CF16)</t>
        </is>
      </c>
      <c r="D795" s="78" t="inlineStr">
        <is>
          <t>QF11 feedback error</t>
        </is>
      </c>
    </row>
    <row customFormat="1" r="796" s="60">
      <c r="A796" s="76" t="n"/>
      <c r="B796" s="77" t="n">
        <v>226</v>
      </c>
      <c r="C796" s="77" t="inlineStr">
        <is>
          <t>[LV Surge Arrestor Error] (CF17)</t>
        </is>
      </c>
      <c r="D796" s="78" t="inlineStr">
        <is>
          <t>LV surge arrestor error</t>
        </is>
      </c>
    </row>
    <row customFormat="1" r="797" s="60">
      <c r="A797" s="76" t="n"/>
      <c r="B797" s="77" t="n">
        <v>227</v>
      </c>
      <c r="C797" s="77" t="inlineStr">
        <is>
          <t>[Bypass Drive Error Sequence] (CF18)</t>
        </is>
      </c>
      <c r="D797" s="78" t="inlineStr">
        <is>
          <t>Bypass drive error sequence</t>
        </is>
      </c>
    </row>
    <row customFormat="1" r="798" s="60">
      <c r="A798" s="76" t="n"/>
      <c r="B798" s="77" t="n">
        <v>228</v>
      </c>
      <c r="C798" s="77" t="inlineStr">
        <is>
          <t>[MotorWinding 1 Error] (CF19)</t>
        </is>
      </c>
      <c r="D798" s="78" t="inlineStr">
        <is>
          <t>Motor winding 1 error</t>
        </is>
      </c>
    </row>
    <row customFormat="1" r="799" s="60">
      <c r="A799" s="76" t="n"/>
      <c r="B799" s="77" t="n">
        <v>229</v>
      </c>
      <c r="C799" s="77" t="inlineStr">
        <is>
          <t>[MotorWinding 2 Error] (CF20)</t>
        </is>
      </c>
      <c r="D799" s="78" t="inlineStr">
        <is>
          <t>Motor winding 2 error</t>
        </is>
      </c>
    </row>
    <row customFormat="1" r="800" s="60">
      <c r="A800" s="76" t="n"/>
      <c r="B800" s="77" t="n">
        <v>230</v>
      </c>
      <c r="C800" s="77" t="inlineStr">
        <is>
          <t>[MotorBearing 1 Error] (CF21)</t>
        </is>
      </c>
      <c r="D800" s="78" t="inlineStr">
        <is>
          <t>Motor bearing 1 error</t>
        </is>
      </c>
    </row>
    <row customFormat="1" r="801" s="60">
      <c r="A801" s="76" t="n"/>
      <c r="B801" s="77" t="n">
        <v>231</v>
      </c>
      <c r="C801" s="77" t="inlineStr">
        <is>
          <t>[MotorBearing 2 Error] (CF22)</t>
        </is>
      </c>
      <c r="D801" s="78" t="inlineStr">
        <is>
          <t>Motor bearing 2 error</t>
        </is>
      </c>
    </row>
    <row customFormat="1" r="802" s="60">
      <c r="A802" s="76" t="n"/>
      <c r="B802" s="77" t="n">
        <v>232</v>
      </c>
      <c r="C802" s="77" t="inlineStr">
        <is>
          <t>[PT100 Winding Error] (CF23)</t>
        </is>
      </c>
      <c r="D802" s="78" t="inlineStr">
        <is>
          <t>PT100 motor winding OC / SC error</t>
        </is>
      </c>
    </row>
    <row customFormat="1" r="803" s="60">
      <c r="A803" s="76" t="n"/>
      <c r="B803" s="77" t="n">
        <v>233</v>
      </c>
      <c r="C803" s="77" t="inlineStr">
        <is>
          <t>[PT100 Bearing Error] (CF24)</t>
        </is>
      </c>
      <c r="D803" s="78" t="inlineStr">
        <is>
          <t>PT100 motor bearing OC / SC error</t>
        </is>
      </c>
    </row>
    <row customFormat="1" r="804" s="60">
      <c r="A804" s="76" t="n"/>
      <c r="B804" s="77" t="n">
        <v>234</v>
      </c>
      <c r="C804" s="77" t="inlineStr">
        <is>
          <t>[Thermal Choke Error] (CF25)</t>
        </is>
      </c>
      <c r="D804" s="78" t="inlineStr">
        <is>
          <t>Thermal choke error</t>
        </is>
      </c>
    </row>
    <row customFormat="1" r="805" s="60">
      <c r="A805" s="76" t="n"/>
      <c r="B805" s="77" t="n">
        <v>235</v>
      </c>
      <c r="C805" s="77" t="inlineStr">
        <is>
          <t>[QF5 Feedback Error] (CF26)</t>
        </is>
      </c>
      <c r="D805" s="78" t="inlineStr">
        <is>
          <t>QF5 feedback error</t>
        </is>
      </c>
    </row>
    <row customFormat="1" r="806" s="60">
      <c r="A806" s="76" t="n"/>
      <c r="B806" s="77" t="n">
        <v>236</v>
      </c>
      <c r="C806" s="77" t="inlineStr">
        <is>
          <t>[App Error 1] (AF01)</t>
        </is>
      </c>
      <c r="D806" s="78" t="inlineStr">
        <is>
          <t>Application error 1</t>
        </is>
      </c>
    </row>
    <row customFormat="1" r="807" s="60">
      <c r="A807" s="76" t="n"/>
      <c r="B807" s="77" t="n">
        <v>237</v>
      </c>
      <c r="C807" s="77" t="inlineStr">
        <is>
          <t>[App Erorr 2] (AF02)</t>
        </is>
      </c>
      <c r="D807" s="78" t="inlineStr">
        <is>
          <t>Application error 2</t>
        </is>
      </c>
    </row>
    <row customFormat="1" r="808" s="60">
      <c r="A808" s="76" t="n"/>
      <c r="B808" s="77" t="n">
        <v>238</v>
      </c>
      <c r="C808" s="77" t="inlineStr">
        <is>
          <t>[App Error 3] (AF03)</t>
        </is>
      </c>
      <c r="D808" s="78" t="inlineStr">
        <is>
          <t>Application error 3</t>
        </is>
      </c>
    </row>
    <row customFormat="1" r="809" s="60">
      <c r="A809" s="76" t="n"/>
      <c r="B809" s="77" t="n">
        <v>239</v>
      </c>
      <c r="C809" s="77" t="inlineStr">
        <is>
          <t>[App Error 4] (AF04)</t>
        </is>
      </c>
      <c r="D809" s="78" t="inlineStr">
        <is>
          <t>Application error 4</t>
        </is>
      </c>
    </row>
    <row customFormat="1" r="810" s="60">
      <c r="A810" s="76" t="n"/>
      <c r="B810" s="77" t="n">
        <v>240</v>
      </c>
      <c r="C810" s="77" t="inlineStr">
        <is>
          <t>[App Error 5] (AF05)</t>
        </is>
      </c>
      <c r="D810" s="78" t="inlineStr">
        <is>
          <t>Application error 5</t>
        </is>
      </c>
    </row>
    <row customFormat="1" r="811" s="60">
      <c r="A811" s="76" t="n"/>
      <c r="B811" s="77" t="n">
        <v>241</v>
      </c>
      <c r="C811" s="77" t="inlineStr">
        <is>
          <t>[App Error 6] (AF06)</t>
        </is>
      </c>
      <c r="D811" s="78" t="inlineStr">
        <is>
          <t>Application error 6</t>
        </is>
      </c>
    </row>
    <row customFormat="1" r="812" s="60">
      <c r="A812" s="76" t="n"/>
      <c r="B812" s="77" t="n">
        <v>242</v>
      </c>
      <c r="C812" s="77" t="inlineStr">
        <is>
          <t>[App Error 7] (AF07)</t>
        </is>
      </c>
      <c r="D812" s="78" t="inlineStr">
        <is>
          <t>Application error 7</t>
        </is>
      </c>
    </row>
    <row customFormat="1" r="813" s="60">
      <c r="A813" s="76" t="n"/>
      <c r="B813" s="77" t="n">
        <v>243</v>
      </c>
      <c r="C813" s="77" t="inlineStr">
        <is>
          <t>[App Fct Error 8] (AF08)</t>
        </is>
      </c>
      <c r="D813" s="78" t="inlineStr">
        <is>
          <t>Application function error 8</t>
        </is>
      </c>
    </row>
    <row customFormat="1" r="814" s="60">
      <c r="A814" s="76" t="n"/>
      <c r="B814" s="77" t="n">
        <v>244</v>
      </c>
      <c r="C814" s="77" t="inlineStr">
        <is>
          <t>[Mains Voltage Dip Error] (3PF)</t>
        </is>
      </c>
      <c r="D814" s="78" t="inlineStr">
        <is>
          <t>Mains Voltage dip error</t>
        </is>
      </c>
    </row>
    <row customFormat="1" r="815" s="60">
      <c r="A815" s="76" t="n"/>
      <c r="B815" s="77" t="n">
        <v>245</v>
      </c>
      <c r="C815" s="77" t="inlineStr">
        <is>
          <t>[POE Error] (PODF)</t>
        </is>
      </c>
      <c r="D815" s="78" t="inlineStr">
        <is>
          <t>Power Output error</t>
        </is>
      </c>
    </row>
    <row customFormat="1" r="816" s="60">
      <c r="A816" s="76" t="n"/>
      <c r="B816" s="77" t="n">
        <v>246</v>
      </c>
      <c r="C816" s="77" t="inlineStr">
        <is>
          <t>[Bypass Poc Error] (BYPF)</t>
        </is>
      </c>
      <c r="D816" s="78" t="inlineStr">
        <is>
          <t>Bypass Poc Error</t>
        </is>
      </c>
    </row>
    <row customFormat="1" r="817" s="60">
      <c r="A817" s="76" t="n"/>
      <c r="B817" s="77" t="n">
        <v>247</v>
      </c>
      <c r="C817" s="77" t="inlineStr">
        <is>
          <t>[SM Error] (SMFT)</t>
        </is>
      </c>
      <c r="D817" s="78" t="inlineStr">
        <is>
          <t>Synchro to mains error</t>
        </is>
      </c>
    </row>
    <row customFormat="1" r="818" s="60">
      <c r="A818" s="73" t="inlineStr">
        <is>
          <t>MDT</t>
        </is>
      </c>
      <c r="B818" s="74" t="n">
        <v>0</v>
      </c>
      <c r="C818" s="74" t="inlineStr">
        <is>
          <t>[Digital] (DEC)</t>
        </is>
      </c>
      <c r="D818" s="75" t="inlineStr">
        <is>
          <t>Digital values</t>
        </is>
      </c>
    </row>
    <row customFormat="1" r="819" s="60">
      <c r="A819" s="76" t="n"/>
      <c r="B819" s="77" t="n">
        <v>1</v>
      </c>
      <c r="C819" s="77" t="inlineStr">
        <is>
          <t>[Bar graph] (BAR)</t>
        </is>
      </c>
      <c r="D819" s="78" t="inlineStr">
        <is>
          <t>Bar graph</t>
        </is>
      </c>
    </row>
    <row customFormat="1" r="820" s="60">
      <c r="A820" s="76" t="n"/>
      <c r="B820" s="77" t="n">
        <v>2</v>
      </c>
      <c r="C820" s="77" t="inlineStr">
        <is>
          <t>[List] (LIST)</t>
        </is>
      </c>
      <c r="D820" s="78" t="inlineStr">
        <is>
          <t>List of values</t>
        </is>
      </c>
    </row>
    <row customFormat="1" r="821" s="60">
      <c r="A821" s="76" t="n"/>
      <c r="B821" s="77" t="n">
        <v>3</v>
      </c>
      <c r="C821" s="77" t="inlineStr">
        <is>
          <t>[Vu Meter] (VUMET)</t>
        </is>
      </c>
      <c r="D821" s="78" t="inlineStr">
        <is>
          <t>Vu Meter</t>
        </is>
      </c>
    </row>
    <row customFormat="1" r="822" s="60">
      <c r="A822" s="73" t="inlineStr">
        <is>
          <t>MPC</t>
        </is>
      </c>
      <c r="B822" s="74" t="n">
        <v>0</v>
      </c>
      <c r="C822" s="74" t="inlineStr">
        <is>
          <t>[Mot Power] (NPR)</t>
        </is>
      </c>
      <c r="D822" s="75" t="inlineStr">
        <is>
          <t>Nominal motor Power</t>
        </is>
      </c>
    </row>
    <row customFormat="1" r="823" s="60">
      <c r="A823" s="76" t="n"/>
      <c r="B823" s="77" t="n">
        <v>1</v>
      </c>
      <c r="C823" s="77" t="inlineStr">
        <is>
          <t>[Mot Cosinus] (COS)</t>
        </is>
      </c>
      <c r="D823" s="78" t="inlineStr">
        <is>
          <t>Nominal motor cosinus Phi</t>
        </is>
      </c>
    </row>
    <row customFormat="1" r="824" s="60">
      <c r="A824" s="73" t="inlineStr">
        <is>
          <t>MRJ</t>
        </is>
      </c>
      <c r="B824" s="74" t="n">
        <v>0</v>
      </c>
      <c r="C824" s="74" t="inlineStr">
        <is>
          <t>[Modbus 1] (MDB)</t>
        </is>
      </c>
      <c r="D824" s="75" t="inlineStr">
        <is>
          <t>Modbus 1</t>
        </is>
      </c>
    </row>
    <row customFormat="1" r="825" s="60">
      <c r="A825" s="76" t="n"/>
      <c r="B825" s="77" t="n">
        <v>1</v>
      </c>
      <c r="C825" s="77" t="inlineStr">
        <is>
          <t>[Modbus 2] (MDB2)</t>
        </is>
      </c>
      <c r="D825" s="78" t="inlineStr">
        <is>
          <t>Modbus 2</t>
        </is>
      </c>
    </row>
    <row customFormat="1" r="826" s="60">
      <c r="A826" s="76" t="n"/>
      <c r="B826" s="77" t="n">
        <v>2</v>
      </c>
      <c r="C826" s="77" t="inlineStr">
        <is>
          <t>[HMI Panel] (HMIP)</t>
        </is>
      </c>
      <c r="D826" s="78" t="inlineStr">
        <is>
          <t>HMI Panel</t>
        </is>
      </c>
    </row>
    <row customFormat="1" r="827" s="60">
      <c r="A827" s="76" t="n"/>
      <c r="B827" s="77" t="n">
        <v>3</v>
      </c>
      <c r="C827" s="77" t="inlineStr">
        <is>
          <t>[Vscope tools] (VSCP)</t>
        </is>
      </c>
      <c r="D827" s="78" t="inlineStr">
        <is>
          <t>Vscope tools</t>
        </is>
      </c>
    </row>
    <row customFormat="1" r="828" s="60">
      <c r="A828" s="76" t="n"/>
      <c r="B828" s="77" t="n">
        <v>4</v>
      </c>
      <c r="C828" s="77" t="inlineStr">
        <is>
          <t>[MATLAB tools] (MAT)</t>
        </is>
      </c>
      <c r="D828" s="78" t="inlineStr">
        <is>
          <t>MATLAB tools</t>
        </is>
      </c>
    </row>
    <row customFormat="1" r="829" s="60">
      <c r="A829" s="76" t="n"/>
      <c r="B829" s="77" t="n">
        <v>5</v>
      </c>
      <c r="C829" s="77" t="inlineStr">
        <is>
          <t>[SHELL tools] (SHELL)</t>
        </is>
      </c>
      <c r="D829" s="78" t="inlineStr">
        <is>
          <t>SHELL tools</t>
        </is>
      </c>
    </row>
    <row customFormat="1" r="830" s="60">
      <c r="A830" s="76" t="n"/>
      <c r="B830" s="77" t="n">
        <v>6</v>
      </c>
      <c r="C830" s="77" t="inlineStr">
        <is>
          <t>[Printf tools] (PRINTF)</t>
        </is>
      </c>
      <c r="D830" s="78" t="inlineStr">
        <is>
          <t>Printf tools</t>
        </is>
      </c>
    </row>
    <row customFormat="1" r="831" s="60">
      <c r="A831" s="73" t="inlineStr">
        <is>
          <t>MSCM</t>
        </is>
      </c>
      <c r="B831" s="74" t="n">
        <v>0</v>
      </c>
      <c r="C831" s="74" t="inlineStr">
        <is>
          <t>[No] (NO)</t>
        </is>
      </c>
      <c r="D831" s="75" t="inlineStr">
        <is>
          <t>Inactive</t>
        </is>
      </c>
    </row>
    <row customFormat="1" r="832" s="60">
      <c r="A832" s="76" t="n"/>
      <c r="B832" s="77" t="n">
        <v>1</v>
      </c>
      <c r="C832" s="77" t="inlineStr">
        <is>
          <t>[MultiDrive Link] (MDL)</t>
        </is>
      </c>
      <c r="D832" s="78" t="inlineStr">
        <is>
          <t>MultiDrive link</t>
        </is>
      </c>
    </row>
    <row customFormat="1" r="833" s="60">
      <c r="A833" s="76" t="n"/>
      <c r="B833" s="77" t="n">
        <v>2</v>
      </c>
      <c r="C833" s="77" t="inlineStr">
        <is>
          <t>[Analog] (ANA)</t>
        </is>
      </c>
      <c r="D833" s="78" t="inlineStr">
        <is>
          <t>Analog</t>
        </is>
      </c>
    </row>
    <row customFormat="1" r="834" s="60">
      <c r="A834" s="73" t="inlineStr">
        <is>
          <t>MSCT</t>
        </is>
      </c>
      <c r="B834" s="74" t="n">
        <v>1</v>
      </c>
      <c r="C834" s="74" t="inlineStr">
        <is>
          <t>[Torque Direct] (TRQD)</t>
        </is>
      </c>
      <c r="D834" s="75" t="inlineStr">
        <is>
          <t xml:space="preserve">Direct torque control  </t>
        </is>
      </c>
    </row>
    <row customFormat="1" r="835" s="60">
      <c r="A835" s="76" t="n"/>
      <c r="B835" s="77" t="n">
        <v>2</v>
      </c>
      <c r="C835" s="77" t="inlineStr">
        <is>
          <t>[Torque Reverse] (TRQR)</t>
        </is>
      </c>
      <c r="D835" s="78" t="inlineStr">
        <is>
          <t xml:space="preserve">Reverse torque control </t>
        </is>
      </c>
    </row>
    <row customFormat="1" r="836" s="60">
      <c r="A836" s="76" t="n"/>
      <c r="B836" s="77" t="n">
        <v>3</v>
      </c>
      <c r="C836" s="77" t="inlineStr">
        <is>
          <t>[Torque Custom] (TRQC)</t>
        </is>
      </c>
      <c r="D836" s="78" t="inlineStr">
        <is>
          <t>Custom torque control</t>
        </is>
      </c>
    </row>
    <row customFormat="1" r="837" s="60">
      <c r="A837" s="76" t="n"/>
      <c r="B837" s="77" t="n">
        <v>4</v>
      </c>
      <c r="C837" s="77" t="inlineStr">
        <is>
          <t>[Speed Direct] (SPDD)</t>
        </is>
      </c>
      <c r="D837" s="78" t="inlineStr">
        <is>
          <t xml:space="preserve">Direct speed control  </t>
        </is>
      </c>
    </row>
    <row customFormat="1" r="838" s="60">
      <c r="A838" s="76" t="n"/>
      <c r="B838" s="77" t="n">
        <v>5</v>
      </c>
      <c r="C838" s="77" t="inlineStr">
        <is>
          <t>[Speed Reverse] (SPDR)</t>
        </is>
      </c>
      <c r="D838" s="78" t="inlineStr">
        <is>
          <t xml:space="preserve">Reverse speed control </t>
        </is>
      </c>
    </row>
    <row customFormat="1" r="839" s="60">
      <c r="A839" s="73" t="inlineStr">
        <is>
          <t>MSDT</t>
        </is>
      </c>
      <c r="B839" s="74" t="n">
        <v>0</v>
      </c>
      <c r="C839" s="74" t="inlineStr">
        <is>
          <t>[Master] (MSTER)</t>
        </is>
      </c>
      <c r="D839" s="75" t="inlineStr">
        <is>
          <t>Master</t>
        </is>
      </c>
    </row>
    <row customFormat="1" r="840" s="60">
      <c r="A840" s="76" t="n"/>
      <c r="B840" s="77" t="n">
        <v>1</v>
      </c>
      <c r="C840" s="77" t="inlineStr">
        <is>
          <t>[Slave] (SLAVE)</t>
        </is>
      </c>
      <c r="D840" s="78" t="inlineStr">
        <is>
          <t>Slave</t>
        </is>
      </c>
    </row>
    <row customFormat="1" r="841" s="60">
      <c r="A841" s="73" t="inlineStr">
        <is>
          <t>MSID</t>
        </is>
      </c>
      <c r="B841" s="74" t="n">
        <v>1</v>
      </c>
      <c r="C841" s="74" t="inlineStr">
        <is>
          <t>[Master] (MSTER)</t>
        </is>
      </c>
      <c r="D841" s="75" t="inlineStr">
        <is>
          <t>Master</t>
        </is>
      </c>
    </row>
    <row customFormat="1" r="842" s="60">
      <c r="A842" s="76" t="n"/>
      <c r="B842" s="77" t="n">
        <v>2</v>
      </c>
      <c r="C842" s="77" t="inlineStr">
        <is>
          <t>[Slave 1] (SLV1)</t>
        </is>
      </c>
      <c r="D842" s="78" t="inlineStr">
        <is>
          <t>Slave 1</t>
        </is>
      </c>
    </row>
    <row customFormat="1" r="843" s="60">
      <c r="A843" s="76" t="n"/>
      <c r="B843" s="77" t="n">
        <v>3</v>
      </c>
      <c r="C843" s="77" t="inlineStr">
        <is>
          <t>[Slave 2] (SLV2)</t>
        </is>
      </c>
      <c r="D843" s="78" t="inlineStr">
        <is>
          <t>Slave 2</t>
        </is>
      </c>
    </row>
    <row customFormat="1" r="844" s="60">
      <c r="A844" s="76" t="n"/>
      <c r="B844" s="77" t="n">
        <v>4</v>
      </c>
      <c r="C844" s="77" t="inlineStr">
        <is>
          <t>[Slave 3] (SLV3)</t>
        </is>
      </c>
      <c r="D844" s="78" t="inlineStr">
        <is>
          <t>Slave 3</t>
        </is>
      </c>
    </row>
    <row customFormat="1" r="845" s="60">
      <c r="A845" s="76" t="n"/>
      <c r="B845" s="77" t="n">
        <v>5</v>
      </c>
      <c r="C845" s="77" t="inlineStr">
        <is>
          <t>[Slave 4] (SLV4)</t>
        </is>
      </c>
      <c r="D845" s="78" t="inlineStr">
        <is>
          <t>Slave 4</t>
        </is>
      </c>
    </row>
    <row customFormat="1" r="846" s="60">
      <c r="A846" s="76" t="n"/>
      <c r="B846" s="77" t="n">
        <v>6</v>
      </c>
      <c r="C846" s="77" t="inlineStr">
        <is>
          <t>[Slave 5] (SLV5)</t>
        </is>
      </c>
      <c r="D846" s="78" t="inlineStr">
        <is>
          <t>Slave 5</t>
        </is>
      </c>
    </row>
    <row customFormat="1" r="847" s="60">
      <c r="A847" s="76" t="n"/>
      <c r="B847" s="77" t="n">
        <v>7</v>
      </c>
      <c r="C847" s="77" t="inlineStr">
        <is>
          <t>[Slave 6] (SLV6)</t>
        </is>
      </c>
      <c r="D847" s="78" t="inlineStr">
        <is>
          <t>Slave 6</t>
        </is>
      </c>
    </row>
    <row customFormat="1" r="848" s="60">
      <c r="A848" s="76" t="n"/>
      <c r="B848" s="77" t="n">
        <v>8</v>
      </c>
      <c r="C848" s="77" t="inlineStr">
        <is>
          <t>[Slave 7] (SLV7)</t>
        </is>
      </c>
      <c r="D848" s="78" t="inlineStr">
        <is>
          <t>Slave 7</t>
        </is>
      </c>
    </row>
    <row customFormat="1" r="849" s="60">
      <c r="A849" s="76" t="n"/>
      <c r="B849" s="77" t="n">
        <v>9</v>
      </c>
      <c r="C849" s="77" t="inlineStr">
        <is>
          <t>[Slave 8] (SLV8)</t>
        </is>
      </c>
      <c r="D849" s="78" t="inlineStr">
        <is>
          <t>Slave 8</t>
        </is>
      </c>
    </row>
    <row customFormat="1" r="850" s="60">
      <c r="A850" s="76" t="n"/>
      <c r="B850" s="77" t="n">
        <v>10</v>
      </c>
      <c r="C850" s="77" t="inlineStr">
        <is>
          <t>[Slave 9] (SLV9)</t>
        </is>
      </c>
      <c r="D850" s="78" t="inlineStr">
        <is>
          <t>Slave 9</t>
        </is>
      </c>
    </row>
    <row customFormat="1" r="851" s="60">
      <c r="A851" s="76" t="n"/>
      <c r="B851" s="77" t="n">
        <v>11</v>
      </c>
      <c r="C851" s="77" t="inlineStr">
        <is>
          <t>[Slave 10] (SLV10)</t>
        </is>
      </c>
      <c r="D851" s="78" t="inlineStr">
        <is>
          <t>Slave 10</t>
        </is>
      </c>
    </row>
    <row customFormat="1" r="852" s="60">
      <c r="A852" s="73" t="inlineStr">
        <is>
          <t>MSMC</t>
        </is>
      </c>
      <c r="B852" s="74" t="n">
        <v>1</v>
      </c>
      <c r="C852" s="74" t="inlineStr">
        <is>
          <t>[Rigid] (RIGID)</t>
        </is>
      </c>
      <c r="D852" s="75" t="inlineStr">
        <is>
          <t>Rigid coupling</t>
        </is>
      </c>
    </row>
    <row customFormat="1" r="853" s="60">
      <c r="A853" s="76" t="n"/>
      <c r="B853" s="77" t="n">
        <v>2</v>
      </c>
      <c r="C853" s="77" t="inlineStr">
        <is>
          <t>[Elastic] (ELAST)</t>
        </is>
      </c>
      <c r="D853" s="78" t="inlineStr">
        <is>
          <t>Elastic coupling</t>
        </is>
      </c>
    </row>
    <row customFormat="1" r="854" s="60">
      <c r="A854" s="73" t="inlineStr">
        <is>
          <t>MSS</t>
        </is>
      </c>
      <c r="B854" s="74" t="n">
        <v>0</v>
      </c>
      <c r="C854" s="74" t="inlineStr">
        <is>
          <t>[None] (NONE)</t>
        </is>
      </c>
      <c r="D854" s="75" t="inlineStr">
        <is>
          <t>Not configured</t>
        </is>
      </c>
    </row>
    <row customFormat="1" r="855" s="60">
      <c r="A855" s="76" t="n"/>
      <c r="B855" s="77" t="n">
        <v>1</v>
      </c>
      <c r="C855" s="77" t="inlineStr">
        <is>
          <t>[M/S Local Control] (NACT)</t>
        </is>
      </c>
      <c r="D855" s="78" t="inlineStr">
        <is>
          <t>M/S local control</t>
        </is>
      </c>
    </row>
    <row customFormat="1" r="856" s="60">
      <c r="A856" s="76" t="n"/>
      <c r="B856" s="77" t="n">
        <v>2</v>
      </c>
      <c r="C856" s="77" t="inlineStr">
        <is>
          <t>[M/S Not Ready] (NRDY)</t>
        </is>
      </c>
      <c r="D856" s="78" t="inlineStr">
        <is>
          <t>M/S not ready</t>
        </is>
      </c>
    </row>
    <row customFormat="1" r="857" s="60">
      <c r="A857" s="76" t="n"/>
      <c r="B857" s="77" t="n">
        <v>3</v>
      </c>
      <c r="C857" s="77" t="inlineStr">
        <is>
          <t>[M/S Ready] (READY)</t>
        </is>
      </c>
      <c r="D857" s="78" t="inlineStr">
        <is>
          <t>M/S ready</t>
        </is>
      </c>
    </row>
    <row customFormat="1" r="858" s="60">
      <c r="A858" s="76" t="n"/>
      <c r="B858" s="77" t="n">
        <v>4</v>
      </c>
      <c r="C858" s="77" t="inlineStr">
        <is>
          <t>[M/S Running] (RUN)</t>
        </is>
      </c>
      <c r="D858" s="78" t="inlineStr">
        <is>
          <t>M/S running</t>
        </is>
      </c>
    </row>
    <row customFormat="1" r="859" s="60">
      <c r="A859" s="76" t="n"/>
      <c r="B859" s="77" t="n">
        <v>5</v>
      </c>
      <c r="C859" s="77" t="inlineStr">
        <is>
          <t>[M/S Warning] (ALARM)</t>
        </is>
      </c>
      <c r="D859" s="78" t="inlineStr">
        <is>
          <t>M/S warning</t>
        </is>
      </c>
    </row>
    <row customFormat="1" r="860" s="60">
      <c r="A860" s="73" t="inlineStr">
        <is>
          <t>MSSS</t>
        </is>
      </c>
      <c r="B860" s="74" t="n">
        <v>0</v>
      </c>
      <c r="C860" s="74" t="inlineStr">
        <is>
          <t>[Not Applied] (NO)</t>
        </is>
      </c>
      <c r="D860" s="75" t="inlineStr">
        <is>
          <t>Not applied</t>
        </is>
      </c>
    </row>
    <row customFormat="1" r="861" s="60">
      <c r="A861" s="76" t="n"/>
      <c r="B861" s="77" t="n">
        <v>1</v>
      </c>
      <c r="C861" s="77" t="inlineStr">
        <is>
          <t>[Before Ramp] (BRMP)</t>
        </is>
      </c>
      <c r="D861" s="78" t="inlineStr">
        <is>
          <t>Before Ramp</t>
        </is>
      </c>
    </row>
    <row customFormat="1" r="862" s="60">
      <c r="A862" s="76" t="n"/>
      <c r="B862" s="77" t="n">
        <v>2</v>
      </c>
      <c r="C862" s="77" t="inlineStr">
        <is>
          <t>[After Ramp] (ARMP)</t>
        </is>
      </c>
      <c r="D862" s="78" t="inlineStr">
        <is>
          <t>After Ramp</t>
        </is>
      </c>
    </row>
    <row customFormat="1" r="863" s="60">
      <c r="A863" s="76" t="n"/>
      <c r="B863" s="77" t="n">
        <v>3</v>
      </c>
      <c r="C863" s="77" t="inlineStr">
        <is>
          <t>[Before Control Loop] (BCTRL)</t>
        </is>
      </c>
      <c r="D863" s="78" t="inlineStr">
        <is>
          <t>Before speed control loop</t>
        </is>
      </c>
    </row>
    <row customFormat="1" r="864" s="60">
      <c r="A864" s="73" t="inlineStr">
        <is>
          <t>MSTS</t>
        </is>
      </c>
      <c r="B864" s="74" t="n">
        <v>0</v>
      </c>
      <c r="C864" s="74" t="inlineStr">
        <is>
          <t>[Not Applied] (NO)</t>
        </is>
      </c>
      <c r="D864" s="75" t="inlineStr">
        <is>
          <t>Not applied</t>
        </is>
      </c>
    </row>
    <row customFormat="1" r="865" s="60">
      <c r="A865" s="76" t="n"/>
      <c r="B865" s="77" t="n">
        <v>1</v>
      </c>
      <c r="C865" s="77" t="inlineStr">
        <is>
          <t>[Before Advanced Filter] (BFILT)</t>
        </is>
      </c>
      <c r="D865" s="78" t="inlineStr">
        <is>
          <t>Before advanced filter</t>
        </is>
      </c>
    </row>
    <row customFormat="1" r="866" s="60">
      <c r="A866" s="76" t="n"/>
      <c r="B866" s="77" t="n">
        <v>2</v>
      </c>
      <c r="C866" s="77" t="inlineStr">
        <is>
          <t>[After Advanced Filter] (AFILT)</t>
        </is>
      </c>
      <c r="D866" s="78" t="inlineStr">
        <is>
          <t>After advanced filter</t>
        </is>
      </c>
    </row>
    <row customFormat="1" r="867" s="60">
      <c r="A867" s="73" t="inlineStr">
        <is>
          <t>MVCB</t>
        </is>
      </c>
      <c r="B867" s="74" t="n">
        <v>0</v>
      </c>
      <c r="C867" s="74" t="inlineStr">
        <is>
          <t>[QF1 Not Available] (NO)</t>
        </is>
      </c>
      <c r="D867" s="75" t="inlineStr">
        <is>
          <t>QF1 Not Available</t>
        </is>
      </c>
    </row>
    <row customFormat="1" r="868" s="60">
      <c r="A868" s="76" t="n"/>
      <c r="B868" s="77" t="n">
        <v>1</v>
      </c>
      <c r="C868" s="77" t="inlineStr">
        <is>
          <t>[QF1 Locked] (LOCK)</t>
        </is>
      </c>
      <c r="D868" s="78" t="inlineStr">
        <is>
          <t>QF1 Locked</t>
        </is>
      </c>
    </row>
    <row customFormat="1" r="869" s="60">
      <c r="A869" s="76" t="n"/>
      <c r="B869" s="77" t="n">
        <v>2</v>
      </c>
      <c r="C869" s="77" t="inlineStr">
        <is>
          <t>[QF1 Enable To Close] (RDY)</t>
        </is>
      </c>
      <c r="D869" s="78" t="inlineStr">
        <is>
          <t>QF1 Enable To Close</t>
        </is>
      </c>
    </row>
    <row customFormat="1" r="870" s="60">
      <c r="A870" s="76" t="n"/>
      <c r="B870" s="77" t="n">
        <v>3</v>
      </c>
      <c r="C870" s="77" t="inlineStr">
        <is>
          <t>[QF1 Tripped] (TRIP)</t>
        </is>
      </c>
      <c r="D870" s="78" t="inlineStr">
        <is>
          <t>QF1 Tripped</t>
        </is>
      </c>
    </row>
    <row customFormat="1" r="871" s="60">
      <c r="A871" s="76" t="n"/>
      <c r="B871" s="77" t="n">
        <v>4</v>
      </c>
      <c r="C871" s="77" t="inlineStr">
        <is>
          <t>[QF1 Closed] (MVCS)</t>
        </is>
      </c>
      <c r="D871" s="78" t="inlineStr">
        <is>
          <t>QF1 Closed</t>
        </is>
      </c>
    </row>
    <row customFormat="1" r="872" s="60">
      <c r="A872" s="73" t="inlineStr">
        <is>
          <t>NCV</t>
        </is>
      </c>
      <c r="B872" s="74" t="n">
        <v>0</v>
      </c>
      <c r="C872" s="74" t="inlineStr">
        <is>
          <t>[Unknown rating] (NO)</t>
        </is>
      </c>
      <c r="D872" s="75" t="inlineStr">
        <is>
          <t>Unknown rating</t>
        </is>
      </c>
    </row>
    <row customFormat="1" r="873" s="60">
      <c r="A873" s="76" t="n"/>
      <c r="B873" s="77" t="n">
        <v>1</v>
      </c>
      <c r="C873" s="77" t="inlineStr">
        <is>
          <t>[0.12kW] (U010)</t>
        </is>
      </c>
      <c r="D873" s="78" t="inlineStr">
        <is>
          <t>0.10kW - 0.2HP</t>
        </is>
      </c>
    </row>
    <row customFormat="1" r="874" s="60">
      <c r="A874" s="76" t="n"/>
      <c r="B874" s="77" t="n">
        <v>2</v>
      </c>
      <c r="C874" s="77" t="inlineStr">
        <is>
          <t>[0.18kW / 0.25Hp] (U018)</t>
        </is>
      </c>
      <c r="D874" s="78" t="inlineStr">
        <is>
          <t>0.18 kW / 0.25 Hp</t>
        </is>
      </c>
    </row>
    <row customFormat="1" r="875" s="60">
      <c r="A875" s="76" t="n"/>
      <c r="B875" s="77" t="n">
        <v>3</v>
      </c>
      <c r="C875" s="77" t="inlineStr">
        <is>
          <t>[0.25kW] (U025)</t>
        </is>
      </c>
      <c r="D875" s="78" t="inlineStr">
        <is>
          <t>0.25kW - 0.37HP</t>
        </is>
      </c>
    </row>
    <row customFormat="1" r="876" s="60">
      <c r="A876" s="76" t="n"/>
      <c r="B876" s="77" t="n">
        <v>4</v>
      </c>
      <c r="C876" s="77" t="inlineStr">
        <is>
          <t>[0.37 kW / 0.5 Hp] (U037)</t>
        </is>
      </c>
      <c r="D876" s="78" t="inlineStr">
        <is>
          <t>0.37 kW / 0.5 Hp</t>
        </is>
      </c>
    </row>
    <row customFormat="1" r="877" s="60">
      <c r="A877" s="76" t="n"/>
      <c r="B877" s="77" t="n">
        <v>5</v>
      </c>
      <c r="C877" s="77" t="inlineStr">
        <is>
          <t>[0.55 kW /0.75 Hp] (U055)</t>
        </is>
      </c>
      <c r="D877" s="78" t="inlineStr">
        <is>
          <t>0.55 kW / 0.75 Hp</t>
        </is>
      </c>
    </row>
    <row customFormat="1" r="878" s="60">
      <c r="A878" s="76" t="n"/>
      <c r="B878" s="77" t="n">
        <v>6</v>
      </c>
      <c r="C878" s="77" t="inlineStr">
        <is>
          <t>[0.75 kW / 1 Hp] (U075)</t>
        </is>
      </c>
      <c r="D878" s="78" t="inlineStr">
        <is>
          <t>0.75 kW / 1 Hp</t>
        </is>
      </c>
    </row>
    <row customFormat="1" r="879" s="60">
      <c r="A879" s="76" t="n"/>
      <c r="B879" s="77" t="n">
        <v>7</v>
      </c>
      <c r="C879" s="77" t="inlineStr">
        <is>
          <t>[5.5kW / 7.5HP] (U090)</t>
        </is>
      </c>
      <c r="D879" s="78" t="inlineStr">
        <is>
          <t>5.5kW - 7.5HP</t>
        </is>
      </c>
    </row>
    <row customFormat="1" r="880" s="60">
      <c r="A880" s="76" t="n"/>
      <c r="B880" s="77" t="n">
        <v>8</v>
      </c>
      <c r="C880" s="77" t="inlineStr">
        <is>
          <t>[1.1 kW / 1.5 Hp] (U110)</t>
        </is>
      </c>
      <c r="D880" s="78" t="inlineStr">
        <is>
          <t>1.1 kW / 1.5 Hp</t>
        </is>
      </c>
    </row>
    <row customFormat="1" r="881" s="60">
      <c r="A881" s="76" t="n"/>
      <c r="B881" s="77" t="n">
        <v>9</v>
      </c>
      <c r="C881" s="77" t="inlineStr">
        <is>
          <t>[1.5 kW / 2 Hp] (U150)</t>
        </is>
      </c>
      <c r="D881" s="78" t="inlineStr">
        <is>
          <t>1.5 kW / 2 Hp</t>
        </is>
      </c>
    </row>
    <row customFormat="1" r="882" s="60">
      <c r="A882" s="76" t="n"/>
      <c r="B882" s="77" t="n">
        <v>10</v>
      </c>
      <c r="C882" s="77" t="inlineStr">
        <is>
          <t>[1.85kW] (U185)</t>
        </is>
      </c>
      <c r="D882" s="78" t="inlineStr">
        <is>
          <t>1.85kW - 3HP</t>
        </is>
      </c>
    </row>
    <row customFormat="1" r="883" s="60">
      <c r="A883" s="76" t="n"/>
      <c r="B883" s="77" t="n">
        <v>11</v>
      </c>
      <c r="C883" s="77" t="inlineStr">
        <is>
          <t>[2.2 kW / 3 Hp] (U220)</t>
        </is>
      </c>
      <c r="D883" s="78" t="inlineStr">
        <is>
          <t>2.2 kW / 3 Hp</t>
        </is>
      </c>
    </row>
    <row customFormat="1" r="884" s="60">
      <c r="A884" s="76" t="n"/>
      <c r="B884" s="77" t="n">
        <v>12</v>
      </c>
      <c r="C884" s="77" t="inlineStr">
        <is>
          <t>[3 kW / 4HP] (U300)</t>
        </is>
      </c>
      <c r="D884" s="78" t="inlineStr">
        <is>
          <t>3 kW / 4HP</t>
        </is>
      </c>
    </row>
    <row customFormat="1" r="885" s="60">
      <c r="A885" s="76" t="n"/>
      <c r="B885" s="77" t="n">
        <v>13</v>
      </c>
      <c r="C885" s="77" t="inlineStr">
        <is>
          <t>[4kW / 5HP] (U370)</t>
        </is>
      </c>
      <c r="D885" s="78" t="inlineStr">
        <is>
          <t>3.7kW - 5HP</t>
        </is>
      </c>
    </row>
    <row customFormat="1" r="886" s="60">
      <c r="A886" s="76" t="n"/>
      <c r="B886" s="77" t="n">
        <v>14</v>
      </c>
      <c r="C886" s="77" t="inlineStr">
        <is>
          <t>[4kW / 5HP] (U400)</t>
        </is>
      </c>
      <c r="D886" s="78" t="inlineStr">
        <is>
          <t>4kW - 5HP</t>
        </is>
      </c>
    </row>
    <row customFormat="1" r="887" s="60">
      <c r="A887" s="76" t="n"/>
      <c r="B887" s="77" t="n">
        <v>15</v>
      </c>
      <c r="C887" s="77" t="inlineStr">
        <is>
          <t>[5.5 kW / 7.5 Hp] (U550)</t>
        </is>
      </c>
      <c r="D887" s="78" t="inlineStr">
        <is>
          <t>5.5 kW / 7.5 Hp</t>
        </is>
      </c>
    </row>
    <row customFormat="1" r="888" s="60">
      <c r="A888" s="76" t="n"/>
      <c r="B888" s="77" t="n">
        <v>16</v>
      </c>
      <c r="C888" s="77" t="inlineStr">
        <is>
          <t>[7.5 kW / 10 Hp] (U750)</t>
        </is>
      </c>
      <c r="D888" s="78" t="inlineStr">
        <is>
          <t>7.5 kW / 10 Hp</t>
        </is>
      </c>
    </row>
    <row customFormat="1" r="889" s="60">
      <c r="A889" s="76" t="n"/>
      <c r="B889" s="77" t="n">
        <v>17</v>
      </c>
      <c r="C889" s="77" t="inlineStr">
        <is>
          <t>[9kW] (U900)</t>
        </is>
      </c>
      <c r="D889" s="78" t="inlineStr">
        <is>
          <t>9kW - 11HP</t>
        </is>
      </c>
    </row>
    <row customFormat="1" r="890" s="60">
      <c r="A890" s="76" t="n"/>
      <c r="B890" s="77" t="n">
        <v>18</v>
      </c>
      <c r="C890" s="77" t="inlineStr">
        <is>
          <t>[11 kW / 15 Hp] (D110)</t>
        </is>
      </c>
      <c r="D890" s="78" t="inlineStr">
        <is>
          <t>11 kW / 15 HP</t>
        </is>
      </c>
    </row>
    <row customFormat="1" r="891" s="60">
      <c r="A891" s="76" t="n"/>
      <c r="B891" s="77" t="n">
        <v>19</v>
      </c>
      <c r="C891" s="77" t="inlineStr">
        <is>
          <t>[15 kW / 20 Hp] (D150)</t>
        </is>
      </c>
      <c r="D891" s="78" t="inlineStr">
        <is>
          <t>15 kW / 20 HP</t>
        </is>
      </c>
    </row>
    <row customFormat="1" r="892" s="60">
      <c r="A892" s="76" t="n"/>
      <c r="B892" s="77" t="n">
        <v>20</v>
      </c>
      <c r="C892" s="77" t="inlineStr">
        <is>
          <t>[18,5kW / 25HP] (D185)</t>
        </is>
      </c>
      <c r="D892" s="78" t="inlineStr">
        <is>
          <t>18.5kW - 25HP</t>
        </is>
      </c>
    </row>
    <row customFormat="1" r="893" s="60">
      <c r="A893" s="76" t="n"/>
      <c r="B893" s="77" t="n">
        <v>21</v>
      </c>
      <c r="C893" s="77" t="inlineStr">
        <is>
          <t>[22kW / 30HP] (D220)</t>
        </is>
      </c>
      <c r="D893" s="78" t="inlineStr">
        <is>
          <t>22kW - 30HP</t>
        </is>
      </c>
    </row>
    <row customFormat="1" r="894" s="60">
      <c r="A894" s="76" t="n"/>
      <c r="B894" s="77" t="n">
        <v>22</v>
      </c>
      <c r="C894" s="77" t="inlineStr">
        <is>
          <t>[30kW / 40HP] (D300)</t>
        </is>
      </c>
      <c r="D894" s="78" t="inlineStr">
        <is>
          <t>30kW - 40HP</t>
        </is>
      </c>
    </row>
    <row customFormat="1" r="895" s="60">
      <c r="A895" s="76" t="n"/>
      <c r="B895" s="77" t="n">
        <v>23</v>
      </c>
      <c r="C895" s="77" t="inlineStr">
        <is>
          <t>[37kW / 50HP] (D370)</t>
        </is>
      </c>
      <c r="D895" s="78" t="inlineStr">
        <is>
          <t>37kW - 50HP</t>
        </is>
      </c>
    </row>
    <row customFormat="1" r="896" s="60">
      <c r="A896" s="76" t="n"/>
      <c r="B896" s="77" t="n">
        <v>24</v>
      </c>
      <c r="C896" s="77" t="inlineStr">
        <is>
          <t>[45kW / 60HP] (D450)</t>
        </is>
      </c>
      <c r="D896" s="78" t="inlineStr">
        <is>
          <t>45kW - 60HP</t>
        </is>
      </c>
    </row>
    <row customFormat="1" r="897" s="60">
      <c r="A897" s="76" t="n"/>
      <c r="B897" s="77" t="n">
        <v>25</v>
      </c>
      <c r="C897" s="77" t="inlineStr">
        <is>
          <t>[55kW / 75HP] (D550)</t>
        </is>
      </c>
      <c r="D897" s="78" t="inlineStr">
        <is>
          <t>55kW - 75HP</t>
        </is>
      </c>
    </row>
    <row customFormat="1" r="898" s="60">
      <c r="A898" s="76" t="n"/>
      <c r="B898" s="77" t="n">
        <v>26</v>
      </c>
      <c r="C898" s="77" t="inlineStr">
        <is>
          <t>[75kW / 100HP] (D750)</t>
        </is>
      </c>
      <c r="D898" s="78" t="inlineStr">
        <is>
          <t>75kW - 100HP</t>
        </is>
      </c>
    </row>
    <row customFormat="1" r="899" s="60">
      <c r="A899" s="76" t="n"/>
      <c r="B899" s="77" t="n">
        <v>27</v>
      </c>
      <c r="C899" s="77" t="inlineStr">
        <is>
          <t>[90kW / 125HP] (D900)</t>
        </is>
      </c>
      <c r="D899" s="78" t="inlineStr">
        <is>
          <t>90kW - 125HP</t>
        </is>
      </c>
    </row>
    <row customFormat="1" r="900" s="60">
      <c r="A900" s="76" t="n"/>
      <c r="B900" s="77" t="n">
        <v>28</v>
      </c>
      <c r="C900" s="77" t="inlineStr">
        <is>
          <t>[110 kW / 150HP] (C110)</t>
        </is>
      </c>
      <c r="D900" s="78" t="inlineStr">
        <is>
          <t>110kW - 150HP</t>
        </is>
      </c>
    </row>
    <row customFormat="1" r="901" s="60">
      <c r="A901" s="76" t="n"/>
      <c r="B901" s="77" t="n">
        <v>29</v>
      </c>
      <c r="C901" s="77" t="inlineStr">
        <is>
          <t>[132kW / 200 HP] (C132)</t>
        </is>
      </c>
      <c r="D901" s="78" t="inlineStr">
        <is>
          <t>132kW - 200HP</t>
        </is>
      </c>
    </row>
    <row customFormat="1" r="902" s="60">
      <c r="A902" s="76" t="n"/>
      <c r="B902" s="77" t="n">
        <v>30</v>
      </c>
      <c r="C902" s="77" t="inlineStr">
        <is>
          <t>[160kW / 250HP] (C160)</t>
        </is>
      </c>
      <c r="D902" s="78" t="inlineStr">
        <is>
          <t>160kW - 250HP</t>
        </is>
      </c>
    </row>
    <row customFormat="1" r="903" s="60">
      <c r="A903" s="76" t="n"/>
      <c r="B903" s="77" t="n">
        <v>31</v>
      </c>
      <c r="C903" s="77" t="inlineStr">
        <is>
          <t>[200kW / 300HP] (C200)</t>
        </is>
      </c>
      <c r="D903" s="78" t="inlineStr">
        <is>
          <t>200kW - 300HP</t>
        </is>
      </c>
    </row>
    <row customFormat="1" r="904" s="60">
      <c r="A904" s="76" t="n"/>
      <c r="B904" s="77" t="n">
        <v>32</v>
      </c>
      <c r="C904" s="77" t="inlineStr">
        <is>
          <t>[220kW / 350HP] (C220)</t>
        </is>
      </c>
      <c r="D904" s="78" t="inlineStr">
        <is>
          <t>220kW - 350HP</t>
        </is>
      </c>
    </row>
    <row customFormat="1" r="905" s="60">
      <c r="A905" s="76" t="n"/>
      <c r="B905" s="77" t="n">
        <v>33</v>
      </c>
      <c r="C905" s="77" t="inlineStr">
        <is>
          <t>[250kW / 400HP] (C250)</t>
        </is>
      </c>
      <c r="D905" s="78" t="inlineStr">
        <is>
          <t>250kW - 400HP</t>
        </is>
      </c>
    </row>
    <row customFormat="1" r="906" s="60">
      <c r="A906" s="76" t="n"/>
      <c r="B906" s="77" t="n">
        <v>34</v>
      </c>
      <c r="C906" s="77" t="inlineStr">
        <is>
          <t>[280kW / 450HP] (C280)</t>
        </is>
      </c>
      <c r="D906" s="78" t="inlineStr">
        <is>
          <t>280kW - 450HP</t>
        </is>
      </c>
    </row>
    <row customFormat="1" r="907" s="60">
      <c r="A907" s="76" t="n"/>
      <c r="B907" s="77" t="n">
        <v>35</v>
      </c>
      <c r="C907" s="77" t="inlineStr">
        <is>
          <t>[315kW / 500HP] (C315)</t>
        </is>
      </c>
      <c r="D907" s="78" t="inlineStr">
        <is>
          <t>315kW - 500HP</t>
        </is>
      </c>
    </row>
    <row customFormat="1" r="908" s="60">
      <c r="A908" s="76" t="n"/>
      <c r="B908" s="77" t="n">
        <v>36</v>
      </c>
      <c r="C908" s="77" t="inlineStr">
        <is>
          <t>[355 kW / 450HP] (C355)</t>
        </is>
      </c>
      <c r="D908" s="78" t="inlineStr">
        <is>
          <t>355kW - 450HP</t>
        </is>
      </c>
    </row>
    <row customFormat="1" r="909" s="60">
      <c r="A909" s="76" t="n"/>
      <c r="B909" s="77" t="n">
        <v>37</v>
      </c>
      <c r="C909" s="77" t="inlineStr">
        <is>
          <t>[400kW / 600HP] (C400)</t>
        </is>
      </c>
      <c r="D909" s="78" t="inlineStr">
        <is>
          <t>400kW - 600HP</t>
        </is>
      </c>
    </row>
    <row customFormat="1" r="910" s="60">
      <c r="A910" s="76" t="n"/>
      <c r="B910" s="77" t="n">
        <v>38</v>
      </c>
      <c r="C910" s="77" t="inlineStr">
        <is>
          <t>[450kW / 750HP] (C450)</t>
        </is>
      </c>
      <c r="D910" s="78" t="inlineStr">
        <is>
          <t>450kW - 750HP</t>
        </is>
      </c>
    </row>
    <row customFormat="1" r="911" s="60">
      <c r="A911" s="76" t="n"/>
      <c r="B911" s="77" t="n">
        <v>39</v>
      </c>
      <c r="C911" s="77" t="inlineStr">
        <is>
          <t>[500kW / 800HP] (C500)</t>
        </is>
      </c>
      <c r="D911" s="78" t="inlineStr">
        <is>
          <t>500kW - 800HP</t>
        </is>
      </c>
    </row>
    <row customFormat="1" r="912" s="60">
      <c r="A912" s="76" t="n"/>
      <c r="B912" s="77" t="n">
        <v>40</v>
      </c>
      <c r="C912" s="77" t="inlineStr">
        <is>
          <t>[560kW / 850HP] (C560)</t>
        </is>
      </c>
      <c r="D912" s="78" t="inlineStr">
        <is>
          <t>560kW - 850HP</t>
        </is>
      </c>
    </row>
    <row customFormat="1" r="913" s="60">
      <c r="A913" s="76" t="n"/>
      <c r="B913" s="77" t="n">
        <v>41</v>
      </c>
      <c r="C913" s="77" t="inlineStr">
        <is>
          <t>[630kW / 900HP] (C630)</t>
        </is>
      </c>
      <c r="D913" s="78" t="inlineStr">
        <is>
          <t>630kW -900HP</t>
        </is>
      </c>
    </row>
    <row customFormat="1" r="914" s="60">
      <c r="A914" s="76" t="n"/>
      <c r="B914" s="77" t="n">
        <v>42</v>
      </c>
      <c r="C914" s="77" t="inlineStr">
        <is>
          <t>[710kW / 950HP] (C710)</t>
        </is>
      </c>
      <c r="D914" s="78" t="inlineStr">
        <is>
          <t>710kW -950HP</t>
        </is>
      </c>
    </row>
    <row customFormat="1" r="915" s="60">
      <c r="A915" s="76" t="n"/>
      <c r="B915" s="77" t="n">
        <v>43</v>
      </c>
      <c r="C915" s="77" t="inlineStr">
        <is>
          <t>[800kW / 1000HP] (C800)</t>
        </is>
      </c>
      <c r="D915" s="78" t="inlineStr">
        <is>
          <t>800kW - 1000HP</t>
        </is>
      </c>
    </row>
    <row customFormat="1" r="916" s="60">
      <c r="A916" s="76" t="n"/>
      <c r="B916" s="77" t="n">
        <v>44</v>
      </c>
      <c r="C916" s="77" t="inlineStr">
        <is>
          <t>[900kW / 900HP] (C900)</t>
        </is>
      </c>
      <c r="D916" s="78" t="inlineStr">
        <is>
          <t>900kW - 900HP</t>
        </is>
      </c>
    </row>
    <row customFormat="1" r="917" s="60">
      <c r="A917" s="76" t="n"/>
      <c r="B917" s="77" t="n">
        <v>45</v>
      </c>
      <c r="C917" s="77" t="inlineStr">
        <is>
          <t>[1000kW / 1000HP] (M100)</t>
        </is>
      </c>
      <c r="D917" s="78" t="inlineStr">
        <is>
          <t>1000kW - 1000HP</t>
        </is>
      </c>
    </row>
    <row customFormat="1" r="918" s="60">
      <c r="A918" s="76" t="n"/>
      <c r="B918" s="77" t="n">
        <v>46</v>
      </c>
      <c r="C918" s="77" t="inlineStr">
        <is>
          <t>[1100kW / 1100HP] (M110)</t>
        </is>
      </c>
      <c r="D918" s="78" t="inlineStr">
        <is>
          <t>1100kW - 1100HP</t>
        </is>
      </c>
    </row>
    <row customFormat="1" r="919" s="60">
      <c r="A919" s="76" t="n"/>
      <c r="B919" s="77" t="n">
        <v>47</v>
      </c>
      <c r="C919" s="77" t="inlineStr">
        <is>
          <t>[1200kW / 1200HP] (M120)</t>
        </is>
      </c>
      <c r="D919" s="78" t="inlineStr">
        <is>
          <t>1200kW - 1200HP</t>
        </is>
      </c>
    </row>
    <row customFormat="1" r="920" s="60">
      <c r="A920" s="76" t="n"/>
      <c r="B920" s="77" t="n">
        <v>48</v>
      </c>
      <c r="C920" s="77" t="inlineStr">
        <is>
          <t>[1300kW / 1300HP] (M130)</t>
        </is>
      </c>
      <c r="D920" s="78" t="inlineStr">
        <is>
          <t>1300kW - 1300HP</t>
        </is>
      </c>
    </row>
    <row customFormat="1" r="921" s="60">
      <c r="A921" s="76" t="n"/>
      <c r="B921" s="77" t="n">
        <v>49</v>
      </c>
      <c r="C921" s="77" t="inlineStr">
        <is>
          <t>[1400kW / 1400HP] (M140)</t>
        </is>
      </c>
      <c r="D921" s="78" t="inlineStr">
        <is>
          <t>1400kW - 1400HP</t>
        </is>
      </c>
    </row>
    <row customFormat="1" r="922" s="60">
      <c r="A922" s="76" t="n"/>
      <c r="B922" s="77" t="n">
        <v>50</v>
      </c>
      <c r="C922" s="77" t="inlineStr">
        <is>
          <t>[1500kW / 1500HP] (M150)</t>
        </is>
      </c>
      <c r="D922" s="78" t="inlineStr">
        <is>
          <t>1500kW - 1500HP</t>
        </is>
      </c>
    </row>
    <row customFormat="1" r="923" s="60">
      <c r="A923" s="76" t="n"/>
      <c r="B923" s="77" t="n">
        <v>51</v>
      </c>
      <c r="C923" s="77" t="inlineStr">
        <is>
          <t>[1600kW / 1600HP] (M160)</t>
        </is>
      </c>
      <c r="D923" s="78" t="inlineStr">
        <is>
          <t>1600kW - 1600HP</t>
        </is>
      </c>
    </row>
    <row customFormat="1" r="924" s="60">
      <c r="A924" s="76" t="n"/>
      <c r="B924" s="77" t="n">
        <v>52</v>
      </c>
      <c r="C924" s="77" t="inlineStr">
        <is>
          <t>[1700kW / 1700HP] (M170)</t>
        </is>
      </c>
      <c r="D924" s="78" t="inlineStr">
        <is>
          <t>1700kW - 1700HP</t>
        </is>
      </c>
    </row>
    <row customFormat="1" r="925" s="60">
      <c r="A925" s="76" t="n"/>
      <c r="B925" s="77" t="n">
        <v>53</v>
      </c>
      <c r="C925" s="77" t="inlineStr">
        <is>
          <t>[1800kW / 1800HP] (M180)</t>
        </is>
      </c>
      <c r="D925" s="78" t="inlineStr">
        <is>
          <t>1800kW - 1800HP</t>
        </is>
      </c>
    </row>
    <row customFormat="1" r="926" s="60">
      <c r="A926" s="76" t="n"/>
      <c r="B926" s="77" t="n">
        <v>54</v>
      </c>
      <c r="C926" s="77" t="inlineStr">
        <is>
          <t>[1900kW / 1900HP] (M190)</t>
        </is>
      </c>
      <c r="D926" s="78" t="inlineStr">
        <is>
          <t>1900kW - 1900HP</t>
        </is>
      </c>
    </row>
    <row customFormat="1" r="927" s="60">
      <c r="A927" s="76" t="n"/>
      <c r="B927" s="77" t="n">
        <v>55</v>
      </c>
      <c r="C927" s="77" t="inlineStr">
        <is>
          <t>[2000kW / 2000HP] (M200)</t>
        </is>
      </c>
      <c r="D927" s="78" t="inlineStr">
        <is>
          <t>2000kW - 2000HP</t>
        </is>
      </c>
    </row>
    <row customFormat="1" r="928" s="60">
      <c r="A928" s="76" t="n"/>
      <c r="B928" s="77" t="n">
        <v>56</v>
      </c>
      <c r="C928" s="77" t="inlineStr">
        <is>
          <t>[2100kW / 2100HP] (M210)</t>
        </is>
      </c>
      <c r="D928" s="78" t="inlineStr">
        <is>
          <t>2100kW - 2100HP</t>
        </is>
      </c>
    </row>
    <row customFormat="1" r="929" s="60">
      <c r="A929" s="76" t="n"/>
      <c r="B929" s="77" t="n">
        <v>57</v>
      </c>
      <c r="C929" s="77" t="inlineStr">
        <is>
          <t>[2200kW / 2200HP] (M220)</t>
        </is>
      </c>
      <c r="D929" s="78" t="inlineStr">
        <is>
          <t>2200kW - 2200HP</t>
        </is>
      </c>
    </row>
    <row customFormat="1" r="930" s="60">
      <c r="A930" s="76" t="n"/>
      <c r="B930" s="77" t="n">
        <v>58</v>
      </c>
      <c r="C930" s="77" t="inlineStr">
        <is>
          <t>[2300kW / 2300HP] (M230)</t>
        </is>
      </c>
      <c r="D930" s="78" t="inlineStr">
        <is>
          <t>2300kW - 2300HP</t>
        </is>
      </c>
    </row>
    <row customFormat="1" r="931" s="60">
      <c r="A931" s="76" t="n"/>
      <c r="B931" s="77" t="n">
        <v>59</v>
      </c>
      <c r="C931" s="77" t="inlineStr">
        <is>
          <t>[2400kW / 2400HP] (M240)</t>
        </is>
      </c>
      <c r="D931" s="78" t="inlineStr">
        <is>
          <t>2400kW - 2400HP</t>
        </is>
      </c>
    </row>
    <row customFormat="1" r="932" s="60">
      <c r="A932" s="76" t="n"/>
      <c r="B932" s="77" t="n">
        <v>60</v>
      </c>
      <c r="C932" s="77" t="inlineStr">
        <is>
          <t>[2500 kW / 3333 Hp] (M250)</t>
        </is>
      </c>
      <c r="D932" s="78" t="inlineStr">
        <is>
          <t>2500 kW / 3333 Hp</t>
        </is>
      </c>
    </row>
    <row customFormat="1" r="933" s="60">
      <c r="A933" s="76" t="n"/>
      <c r="B933" s="77" t="n">
        <v>61</v>
      </c>
      <c r="C933" s="77" t="inlineStr">
        <is>
          <t>[2600 kW / 3467 Hp] (M260)</t>
        </is>
      </c>
      <c r="D933" s="78" t="inlineStr">
        <is>
          <t>2600 kW / 3467 Hp</t>
        </is>
      </c>
    </row>
    <row customFormat="1" r="934" s="60">
      <c r="A934" s="76" t="n"/>
      <c r="B934" s="77" t="n">
        <v>62</v>
      </c>
      <c r="C934" s="77" t="inlineStr">
        <is>
          <t>[2700 kW / 3600 Hp] (M270)</t>
        </is>
      </c>
      <c r="D934" s="78" t="inlineStr">
        <is>
          <t>2700 kW / 3600 Hp</t>
        </is>
      </c>
    </row>
    <row customFormat="1" r="935" s="60">
      <c r="A935" s="76" t="n"/>
      <c r="B935" s="77" t="n">
        <v>63</v>
      </c>
      <c r="C935" s="77" t="inlineStr">
        <is>
          <t>[2800 kW / 3733 Hp] (M280)</t>
        </is>
      </c>
      <c r="D935" s="78" t="inlineStr">
        <is>
          <t>2800 kW / 3733 Hp</t>
        </is>
      </c>
    </row>
    <row customFormat="1" r="936" s="60">
      <c r="A936" s="76" t="n"/>
      <c r="B936" s="77" t="n">
        <v>64</v>
      </c>
      <c r="C936" s="77" t="inlineStr">
        <is>
          <t>[2900 kW / 3867 Hp] (M290)</t>
        </is>
      </c>
      <c r="D936" s="78" t="inlineStr">
        <is>
          <t>2900 kW / 3867 Hp</t>
        </is>
      </c>
    </row>
    <row customFormat="1" r="937" s="60">
      <c r="A937" s="76" t="n"/>
      <c r="B937" s="77" t="n">
        <v>65</v>
      </c>
      <c r="C937" s="77" t="inlineStr">
        <is>
          <t>[3000 kW / 4000 Hp] (M300)</t>
        </is>
      </c>
      <c r="D937" s="78" t="inlineStr">
        <is>
          <t>3000 kW / 4000 Hp</t>
        </is>
      </c>
    </row>
    <row customFormat="1" r="938" s="60">
      <c r="A938" s="76" t="n"/>
      <c r="B938" s="77" t="n">
        <v>66</v>
      </c>
      <c r="C938" s="77" t="inlineStr">
        <is>
          <t>[3100 kW / 4133 Hp] (M310)</t>
        </is>
      </c>
      <c r="D938" s="78" t="inlineStr">
        <is>
          <t>3100 kW / 4133 Hp</t>
        </is>
      </c>
    </row>
    <row customFormat="1" r="939" s="60">
      <c r="A939" s="76" t="n"/>
      <c r="B939" s="77" t="n">
        <v>67</v>
      </c>
      <c r="C939" s="77" t="inlineStr">
        <is>
          <t>[3200 kW / 4267 Hp] (M320)</t>
        </is>
      </c>
      <c r="D939" s="78" t="inlineStr">
        <is>
          <t>3200 kW / 4267 Hp</t>
        </is>
      </c>
    </row>
    <row customFormat="1" r="940" s="60">
      <c r="A940" s="76" t="n"/>
      <c r="B940" s="77" t="n">
        <v>68</v>
      </c>
      <c r="C940" s="77" t="inlineStr">
        <is>
          <t>[3300 kW / 4400 Hp] (M330)</t>
        </is>
      </c>
      <c r="D940" s="78" t="inlineStr">
        <is>
          <t>3300 kW / 4400 Hp</t>
        </is>
      </c>
    </row>
    <row customFormat="1" r="941" s="60">
      <c r="A941" s="76" t="n"/>
      <c r="B941" s="77" t="n">
        <v>69</v>
      </c>
      <c r="C941" s="77" t="inlineStr">
        <is>
          <t>[3400 kW / 4533 Hp] (M340)</t>
        </is>
      </c>
      <c r="D941" s="78" t="inlineStr">
        <is>
          <t>3400 kW / 4533 Hp</t>
        </is>
      </c>
    </row>
    <row customFormat="1" r="942" s="60">
      <c r="A942" s="76" t="n"/>
      <c r="B942" s="77" t="n">
        <v>70</v>
      </c>
      <c r="C942" s="77" t="inlineStr">
        <is>
          <t>[3500 kW / 4667 Hp] (M350)</t>
        </is>
      </c>
      <c r="D942" s="78" t="inlineStr">
        <is>
          <t>3500 kW / 4667 Hp</t>
        </is>
      </c>
    </row>
    <row customFormat="1" r="943" s="60">
      <c r="A943" s="76" t="n"/>
      <c r="B943" s="77" t="n">
        <v>71</v>
      </c>
      <c r="C943" s="77" t="inlineStr">
        <is>
          <t>[3600 kW / 4800 Hp] (M360)</t>
        </is>
      </c>
      <c r="D943" s="78" t="inlineStr">
        <is>
          <t>3600 kW / 4800 Hp</t>
        </is>
      </c>
    </row>
    <row customFormat="1" r="944" s="60">
      <c r="A944" s="76" t="n"/>
      <c r="B944" s="77" t="n">
        <v>72</v>
      </c>
      <c r="C944" s="77" t="inlineStr">
        <is>
          <t>[3700 kW / 4933 Hp] (M370)</t>
        </is>
      </c>
      <c r="D944" s="78" t="inlineStr">
        <is>
          <t>3700 kW / 4933 Hp</t>
        </is>
      </c>
    </row>
    <row customFormat="1" r="945" s="60">
      <c r="A945" s="76" t="n"/>
      <c r="B945" s="77" t="n">
        <v>73</v>
      </c>
      <c r="C945" s="77" t="inlineStr">
        <is>
          <t>[3800 kW / 5067 Hp] (M380)</t>
        </is>
      </c>
      <c r="D945" s="78" t="inlineStr">
        <is>
          <t>3800 kW / 5067 Hp</t>
        </is>
      </c>
    </row>
    <row customFormat="1" r="946" s="60">
      <c r="A946" s="76" t="n"/>
      <c r="B946" s="77" t="n">
        <v>74</v>
      </c>
      <c r="C946" s="77" t="inlineStr">
        <is>
          <t>[3900 kW / 5200 Hp] (M390)</t>
        </is>
      </c>
      <c r="D946" s="78" t="inlineStr">
        <is>
          <t>3900 kW / 5200 Hp</t>
        </is>
      </c>
    </row>
    <row customFormat="1" r="947" s="60">
      <c r="A947" s="76" t="n"/>
      <c r="B947" s="77" t="n">
        <v>75</v>
      </c>
      <c r="C947" s="77" t="inlineStr">
        <is>
          <t>[4000 kW / 5333 Hp] (M400)</t>
        </is>
      </c>
      <c r="D947" s="78" t="inlineStr">
        <is>
          <t>4000 kW / 5333 Hp</t>
        </is>
      </c>
    </row>
    <row customFormat="1" r="948" s="60">
      <c r="A948" s="76" t="n"/>
      <c r="B948" s="77" t="n">
        <v>76</v>
      </c>
      <c r="C948" s="77" t="inlineStr">
        <is>
          <t>[4100 kW / 5467 Hp] (M410)</t>
        </is>
      </c>
      <c r="D948" s="78" t="inlineStr">
        <is>
          <t>4100 kW / 5467 Hp</t>
        </is>
      </c>
    </row>
    <row customFormat="1" r="949" s="60">
      <c r="A949" s="76" t="n"/>
      <c r="B949" s="77" t="n">
        <v>77</v>
      </c>
      <c r="C949" s="77" t="inlineStr">
        <is>
          <t>[4200 kW / 5600 Hp] (M420)</t>
        </is>
      </c>
      <c r="D949" s="78" t="inlineStr">
        <is>
          <t>4200 kW / 5600 Hp</t>
        </is>
      </c>
    </row>
    <row customFormat="1" r="950" s="60">
      <c r="A950" s="76" t="n"/>
      <c r="B950" s="77" t="n">
        <v>78</v>
      </c>
      <c r="C950" s="77" t="inlineStr">
        <is>
          <t>[4300 kW / 5733 Hp] (M430)</t>
        </is>
      </c>
      <c r="D950" s="78" t="inlineStr">
        <is>
          <t>4300 kW / 5733 Hp</t>
        </is>
      </c>
    </row>
    <row customFormat="1" r="951" s="60">
      <c r="A951" s="76" t="n"/>
      <c r="B951" s="77" t="n">
        <v>79</v>
      </c>
      <c r="C951" s="77" t="inlineStr">
        <is>
          <t>[4400 kW / 5867 Hp] (M440)</t>
        </is>
      </c>
      <c r="D951" s="78" t="inlineStr">
        <is>
          <t>4400 kW / 5867 Hp</t>
        </is>
      </c>
    </row>
    <row customFormat="1" r="952" s="60">
      <c r="A952" s="76" t="n"/>
      <c r="B952" s="77" t="n">
        <v>80</v>
      </c>
      <c r="C952" s="77" t="inlineStr">
        <is>
          <t>[4500 kW / 6000 Hp] (M450)</t>
        </is>
      </c>
      <c r="D952" s="78" t="inlineStr">
        <is>
          <t>4500 kW / 6000 Hp</t>
        </is>
      </c>
    </row>
    <row customFormat="1" r="953" s="60">
      <c r="A953" s="76" t="n"/>
      <c r="B953" s="77" t="n">
        <v>81</v>
      </c>
      <c r="C953" s="77" t="inlineStr">
        <is>
          <t>[4600 kW / 6133 Hp] (M460)</t>
        </is>
      </c>
      <c r="D953" s="78" t="inlineStr">
        <is>
          <t>4600 kW / 6133 Hp</t>
        </is>
      </c>
    </row>
    <row customFormat="1" r="954" s="60">
      <c r="A954" s="76" t="n"/>
      <c r="B954" s="77" t="n">
        <v>82</v>
      </c>
      <c r="C954" s="77" t="inlineStr">
        <is>
          <t>[4700 kW / 6267 Hp] (M470)</t>
        </is>
      </c>
      <c r="D954" s="78" t="inlineStr">
        <is>
          <t>4700 kW / 6267 Hp</t>
        </is>
      </c>
    </row>
    <row customFormat="1" r="955" s="60">
      <c r="A955" s="76" t="n"/>
      <c r="B955" s="77" t="n">
        <v>83</v>
      </c>
      <c r="C955" s="77" t="inlineStr">
        <is>
          <t>[4800 kW / 6400 Hp] (M480)</t>
        </is>
      </c>
      <c r="D955" s="78" t="inlineStr">
        <is>
          <t>4800 kW / 6400 Hp</t>
        </is>
      </c>
    </row>
    <row customFormat="1" r="956" s="60">
      <c r="A956" s="76" t="n"/>
      <c r="B956" s="77" t="n">
        <v>84</v>
      </c>
      <c r="C956" s="77" t="inlineStr">
        <is>
          <t>[4900 kW / 6533 Hp] (M490)</t>
        </is>
      </c>
      <c r="D956" s="78" t="inlineStr">
        <is>
          <t>4900 kW / 6533 Hp</t>
        </is>
      </c>
    </row>
    <row customFormat="1" r="957" s="60">
      <c r="A957" s="76" t="n"/>
      <c r="B957" s="77" t="n">
        <v>85</v>
      </c>
      <c r="C957" s="77" t="inlineStr">
        <is>
          <t>[5000 kW / 6667 Hp] (M500)</t>
        </is>
      </c>
      <c r="D957" s="78" t="inlineStr">
        <is>
          <t>5000 kW / 6667 Hp</t>
        </is>
      </c>
    </row>
    <row customFormat="1" r="958" s="60">
      <c r="A958" s="76" t="n"/>
      <c r="B958" s="77" t="n">
        <v>86</v>
      </c>
      <c r="C958" s="77" t="inlineStr">
        <is>
          <t>[5100 kW / 6800 Hp] (M510)</t>
        </is>
      </c>
      <c r="D958" s="78" t="inlineStr">
        <is>
          <t>5100 kW / 6800 Hp</t>
        </is>
      </c>
    </row>
    <row customFormat="1" r="959" s="60">
      <c r="A959" s="76" t="n"/>
      <c r="B959" s="77" t="n">
        <v>87</v>
      </c>
      <c r="C959" s="77" t="inlineStr">
        <is>
          <t>[5200 kW / 6933 Hp] (M520)</t>
        </is>
      </c>
      <c r="D959" s="78" t="inlineStr">
        <is>
          <t>5200 kW / 6933 Hp</t>
        </is>
      </c>
    </row>
    <row customFormat="1" r="960" s="60">
      <c r="A960" s="76" t="n"/>
      <c r="B960" s="77" t="n">
        <v>88</v>
      </c>
      <c r="C960" s="77" t="inlineStr">
        <is>
          <t>[5300 kW / 7067 Hp] (M530)</t>
        </is>
      </c>
      <c r="D960" s="78" t="inlineStr">
        <is>
          <t>5300 kW / 7067 Hp</t>
        </is>
      </c>
    </row>
    <row customFormat="1" r="961" s="60">
      <c r="A961" s="76" t="n"/>
      <c r="B961" s="77" t="n">
        <v>89</v>
      </c>
      <c r="C961" s="77" t="inlineStr">
        <is>
          <t>[5400 kW / 7200 Hp] (M540)</t>
        </is>
      </c>
      <c r="D961" s="78" t="inlineStr">
        <is>
          <t>5400 kW / 7200 Hp</t>
        </is>
      </c>
    </row>
    <row customFormat="1" r="962" s="60">
      <c r="A962" s="76" t="n"/>
      <c r="B962" s="77" t="n">
        <v>90</v>
      </c>
      <c r="C962" s="77" t="inlineStr">
        <is>
          <t>[5500 kW / 7333 Hp] (M550)</t>
        </is>
      </c>
      <c r="D962" s="78" t="inlineStr">
        <is>
          <t>5500 kW / 7333 Hp</t>
        </is>
      </c>
    </row>
    <row customFormat="1" r="963" s="60">
      <c r="A963" s="76" t="n"/>
      <c r="B963" s="77" t="n">
        <v>91</v>
      </c>
      <c r="C963" s="77" t="inlineStr">
        <is>
          <t>[5600 kW / 7467 Hp] (M560)</t>
        </is>
      </c>
      <c r="D963" s="78" t="inlineStr">
        <is>
          <t>5600 kW / 7467 Hp</t>
        </is>
      </c>
    </row>
    <row customFormat="1" r="964" s="60">
      <c r="A964" s="76" t="n"/>
      <c r="B964" s="77" t="n">
        <v>92</v>
      </c>
      <c r="C964" s="77" t="inlineStr">
        <is>
          <t>[5700 kW / 7600 Hp] (M570)</t>
        </is>
      </c>
      <c r="D964" s="78" t="inlineStr">
        <is>
          <t>5700 kW / 7600 Hp</t>
        </is>
      </c>
    </row>
    <row customFormat="1" r="965" s="60">
      <c r="A965" s="76" t="n"/>
      <c r="B965" s="77" t="n">
        <v>93</v>
      </c>
      <c r="C965" s="77" t="inlineStr">
        <is>
          <t>[5800 kW / 7733 Hp] (M580)</t>
        </is>
      </c>
      <c r="D965" s="78" t="inlineStr">
        <is>
          <t>5800 kW / 7733 Hp</t>
        </is>
      </c>
    </row>
    <row customFormat="1" r="966" s="60">
      <c r="A966" s="76" t="n"/>
      <c r="B966" s="77" t="n">
        <v>94</v>
      </c>
      <c r="C966" s="77" t="inlineStr">
        <is>
          <t>[5900 kW / 7867 Hp] (M590)</t>
        </is>
      </c>
      <c r="D966" s="78" t="inlineStr">
        <is>
          <t>5900 kW / 7867 Hp</t>
        </is>
      </c>
    </row>
    <row customFormat="1" r="967" s="60">
      <c r="A967" s="76" t="n"/>
      <c r="B967" s="77" t="n">
        <v>95</v>
      </c>
      <c r="C967" s="77" t="inlineStr">
        <is>
          <t>[6000 kW / 8000 Hp] (M600)</t>
        </is>
      </c>
      <c r="D967" s="78" t="inlineStr">
        <is>
          <t>6000 kW / 8000 Hp</t>
        </is>
      </c>
    </row>
    <row customFormat="1" r="968" s="60">
      <c r="A968" s="76" t="n"/>
      <c r="B968" s="77" t="n">
        <v>96</v>
      </c>
      <c r="C968" s="77" t="inlineStr">
        <is>
          <t>[6100 kW / 8133 Hp] (M610)</t>
        </is>
      </c>
      <c r="D968" s="78" t="inlineStr">
        <is>
          <t>6100 kW / 8133 Hp</t>
        </is>
      </c>
    </row>
    <row customFormat="1" r="969" s="60">
      <c r="A969" s="76" t="n"/>
      <c r="B969" s="77" t="n">
        <v>97</v>
      </c>
      <c r="C969" s="77" t="inlineStr">
        <is>
          <t>[6200 kW / 8267 Hp] (M620)</t>
        </is>
      </c>
      <c r="D969" s="78" t="inlineStr">
        <is>
          <t>6200 kW / 8267 Hp</t>
        </is>
      </c>
    </row>
    <row customFormat="1" r="970" s="60">
      <c r="A970" s="76" t="n"/>
      <c r="B970" s="77" t="n">
        <v>98</v>
      </c>
      <c r="C970" s="77" t="inlineStr">
        <is>
          <t>[6300 kW / 8400 Hp] (M630)</t>
        </is>
      </c>
      <c r="D970" s="78" t="inlineStr">
        <is>
          <t>6300 kW / 8400 Hp</t>
        </is>
      </c>
    </row>
    <row customFormat="1" r="971" s="60">
      <c r="A971" s="76" t="n"/>
      <c r="B971" s="77" t="n">
        <v>99</v>
      </c>
      <c r="C971" s="77" t="inlineStr">
        <is>
          <t>[6400 kW / 8533 Hp] (M640)</t>
        </is>
      </c>
      <c r="D971" s="78" t="inlineStr">
        <is>
          <t>6400 kW / 8533 Hp</t>
        </is>
      </c>
    </row>
    <row customFormat="1" r="972" s="60">
      <c r="A972" s="76" t="n"/>
      <c r="B972" s="77" t="n">
        <v>100</v>
      </c>
      <c r="C972" s="77" t="inlineStr">
        <is>
          <t>[6500 kW / 8667 Hp] (M650)</t>
        </is>
      </c>
      <c r="D972" s="78" t="inlineStr">
        <is>
          <t>6500 kW / 8667 Hp</t>
        </is>
      </c>
    </row>
    <row customFormat="1" r="973" s="60">
      <c r="A973" s="76" t="n"/>
      <c r="B973" s="77" t="n">
        <v>101</v>
      </c>
      <c r="C973" s="77" t="inlineStr">
        <is>
          <t>[6600 kW / 8800 Hp] (M660)</t>
        </is>
      </c>
      <c r="D973" s="78" t="inlineStr">
        <is>
          <t>6600 kW / 8800 Hp</t>
        </is>
      </c>
    </row>
    <row customFormat="1" r="974" s="60">
      <c r="A974" s="76" t="n"/>
      <c r="B974" s="77" t="n">
        <v>102</v>
      </c>
      <c r="C974" s="77" t="inlineStr">
        <is>
          <t>[6700 kW / 8933 Hp] (M670)</t>
        </is>
      </c>
      <c r="D974" s="78" t="inlineStr">
        <is>
          <t>6700 kW / 8933 Hp</t>
        </is>
      </c>
    </row>
    <row customFormat="1" r="975" s="60">
      <c r="A975" s="76" t="n"/>
      <c r="B975" s="77" t="n">
        <v>103</v>
      </c>
      <c r="C975" s="77" t="inlineStr">
        <is>
          <t>[6800 kW / 9067 Hp] (M680)</t>
        </is>
      </c>
      <c r="D975" s="78" t="inlineStr">
        <is>
          <t>6800 kW / 9067 Hp</t>
        </is>
      </c>
    </row>
    <row customFormat="1" r="976" s="60">
      <c r="A976" s="76" t="n"/>
      <c r="B976" s="77" t="n">
        <v>104</v>
      </c>
      <c r="C976" s="77" t="inlineStr">
        <is>
          <t>[6900 kW / 9200 Hp] (M690)</t>
        </is>
      </c>
      <c r="D976" s="78" t="inlineStr">
        <is>
          <t>6900 kW / 9200 Hp</t>
        </is>
      </c>
    </row>
    <row customFormat="1" r="977" s="60">
      <c r="A977" s="76" t="n"/>
      <c r="B977" s="77" t="n">
        <v>105</v>
      </c>
      <c r="C977" s="77" t="inlineStr">
        <is>
          <t>[7000 kW / 9333 Hp] (M700)</t>
        </is>
      </c>
      <c r="D977" s="78" t="inlineStr">
        <is>
          <t>7000 kW / 9333 Hp</t>
        </is>
      </c>
    </row>
    <row customFormat="1" r="978" s="60">
      <c r="A978" s="76" t="n"/>
      <c r="B978" s="77" t="n">
        <v>106</v>
      </c>
      <c r="C978" s="77" t="inlineStr">
        <is>
          <t>[7100 kW / 9467 Hp] (M710)</t>
        </is>
      </c>
      <c r="D978" s="78" t="inlineStr">
        <is>
          <t>7100 kW / 9467 Hp</t>
        </is>
      </c>
    </row>
    <row customFormat="1" r="979" s="60">
      <c r="A979" s="76" t="n"/>
      <c r="B979" s="77" t="n">
        <v>107</v>
      </c>
      <c r="C979" s="77" t="inlineStr">
        <is>
          <t>[7200 kW / 9600 Hp] (M720)</t>
        </is>
      </c>
      <c r="D979" s="78" t="inlineStr">
        <is>
          <t>7200 kW / 9600 Hp</t>
        </is>
      </c>
    </row>
    <row customFormat="1" r="980" s="60">
      <c r="A980" s="76" t="n"/>
      <c r="B980" s="77" t="n">
        <v>108</v>
      </c>
      <c r="C980" s="77" t="inlineStr">
        <is>
          <t>[7300 kW / 9733 Hp] (M730)</t>
        </is>
      </c>
      <c r="D980" s="78" t="inlineStr">
        <is>
          <t>7300 kW / 9733 Hp</t>
        </is>
      </c>
    </row>
    <row customFormat="1" r="981" s="60">
      <c r="A981" s="76" t="n"/>
      <c r="B981" s="77" t="n">
        <v>109</v>
      </c>
      <c r="C981" s="77" t="inlineStr">
        <is>
          <t>[7400 kW / 9867 Hp] (M740)</t>
        </is>
      </c>
      <c r="D981" s="78" t="inlineStr">
        <is>
          <t>7400 kW / 9867 Hp</t>
        </is>
      </c>
    </row>
    <row customFormat="1" r="982" s="60">
      <c r="A982" s="76" t="n"/>
      <c r="B982" s="77" t="n">
        <v>110</v>
      </c>
      <c r="C982" s="77" t="inlineStr">
        <is>
          <t>[7500 kW / 10000 Hp] (M750)</t>
        </is>
      </c>
      <c r="D982" s="78" t="inlineStr">
        <is>
          <t>7500 kW / 10000 Hp</t>
        </is>
      </c>
    </row>
    <row customFormat="1" r="983" s="60">
      <c r="A983" s="76" t="n"/>
      <c r="B983" s="77" t="n">
        <v>111</v>
      </c>
      <c r="C983" s="77" t="inlineStr">
        <is>
          <t>[7600 kW / 10133 Hp] (M760)</t>
        </is>
      </c>
      <c r="D983" s="78" t="inlineStr">
        <is>
          <t>7600 kW / 10133 Hp</t>
        </is>
      </c>
    </row>
    <row customFormat="1" r="984" s="60">
      <c r="A984" s="76" t="n"/>
      <c r="B984" s="77" t="n">
        <v>112</v>
      </c>
      <c r="C984" s="77" t="inlineStr">
        <is>
          <t>[7700 kW / 10267 Hp] (M770)</t>
        </is>
      </c>
      <c r="D984" s="78" t="inlineStr">
        <is>
          <t>7700 kW / 10267 Hp</t>
        </is>
      </c>
    </row>
    <row customFormat="1" r="985" s="60">
      <c r="A985" s="76" t="n"/>
      <c r="B985" s="77" t="n">
        <v>113</v>
      </c>
      <c r="C985" s="77" t="inlineStr">
        <is>
          <t>[7800 kW / 10400 Hp] (M780)</t>
        </is>
      </c>
      <c r="D985" s="78" t="inlineStr">
        <is>
          <t>7800 kW / 10400 Hp</t>
        </is>
      </c>
    </row>
    <row customFormat="1" r="986" s="60">
      <c r="A986" s="76" t="n"/>
      <c r="B986" s="77" t="n">
        <v>114</v>
      </c>
      <c r="C986" s="77" t="inlineStr">
        <is>
          <t>[7900 kW / 10533 Hp] (M790)</t>
        </is>
      </c>
      <c r="D986" s="78" t="inlineStr">
        <is>
          <t>7900 kW / 10533 Hp</t>
        </is>
      </c>
    </row>
    <row customFormat="1" r="987" s="60">
      <c r="A987" s="76" t="n"/>
      <c r="B987" s="77" t="n">
        <v>115</v>
      </c>
      <c r="C987" s="77" t="inlineStr">
        <is>
          <t>[8000 kW / 10667 Hp] (M800)</t>
        </is>
      </c>
      <c r="D987" s="78" t="inlineStr">
        <is>
          <t>8000 kW / 10667 Hp</t>
        </is>
      </c>
    </row>
    <row customFormat="1" r="988" s="60">
      <c r="A988" s="76" t="n"/>
      <c r="B988" s="77" t="n">
        <v>116</v>
      </c>
      <c r="C988" s="77" t="inlineStr">
        <is>
          <t>[8100 kW / 10800 Hp] (M810)</t>
        </is>
      </c>
      <c r="D988" s="78" t="inlineStr">
        <is>
          <t>8100 kW / 10800 Hp</t>
        </is>
      </c>
    </row>
    <row customFormat="1" r="989" s="60">
      <c r="A989" s="76" t="n"/>
      <c r="B989" s="77" t="n">
        <v>117</v>
      </c>
      <c r="C989" s="77" t="inlineStr">
        <is>
          <t>[8200 kW / 10933 Hp] (M820)</t>
        </is>
      </c>
      <c r="D989" s="78" t="inlineStr">
        <is>
          <t>8200 kW / 10933 Hp</t>
        </is>
      </c>
    </row>
    <row customFormat="1" r="990" s="60">
      <c r="A990" s="76" t="n"/>
      <c r="B990" s="77" t="n">
        <v>118</v>
      </c>
      <c r="C990" s="77" t="inlineStr">
        <is>
          <t>[8300 kW / 11067 Hp] (M830)</t>
        </is>
      </c>
      <c r="D990" s="78" t="inlineStr">
        <is>
          <t>8300 kW / 11067 Hp</t>
        </is>
      </c>
    </row>
    <row customFormat="1" r="991" s="60">
      <c r="A991" s="76" t="n"/>
      <c r="B991" s="77" t="n">
        <v>119</v>
      </c>
      <c r="C991" s="77" t="inlineStr">
        <is>
          <t>[8400 kW / 11200 Hp] (M840)</t>
        </is>
      </c>
      <c r="D991" s="78" t="inlineStr">
        <is>
          <t>8400 kW / 11200 Hp</t>
        </is>
      </c>
    </row>
    <row customFormat="1" r="992" s="60">
      <c r="A992" s="76" t="n"/>
      <c r="B992" s="77" t="n">
        <v>120</v>
      </c>
      <c r="C992" s="77" t="inlineStr">
        <is>
          <t>[8500 kW / 11333 Hp] (M850)</t>
        </is>
      </c>
      <c r="D992" s="78" t="inlineStr">
        <is>
          <t>8500 kW / 11333 Hp</t>
        </is>
      </c>
    </row>
    <row customFormat="1" r="993" s="60">
      <c r="A993" s="76" t="n"/>
      <c r="B993" s="77" t="n">
        <v>121</v>
      </c>
      <c r="C993" s="77" t="inlineStr">
        <is>
          <t>[8600 kW / 11467 Hp] (M860)</t>
        </is>
      </c>
      <c r="D993" s="78" t="inlineStr">
        <is>
          <t>8600 kW / 11467 Hp</t>
        </is>
      </c>
    </row>
    <row customFormat="1" r="994" s="60">
      <c r="A994" s="76" t="n"/>
      <c r="B994" s="77" t="n">
        <v>122</v>
      </c>
      <c r="C994" s="77" t="inlineStr">
        <is>
          <t>[8700 kW / 11600 Hp] (M870)</t>
        </is>
      </c>
      <c r="D994" s="78" t="inlineStr">
        <is>
          <t>8700 kW / 11600 Hp</t>
        </is>
      </c>
    </row>
    <row customFormat="1" r="995" s="60">
      <c r="A995" s="76" t="n"/>
      <c r="B995" s="77" t="n">
        <v>123</v>
      </c>
      <c r="C995" s="77" t="inlineStr">
        <is>
          <t>[8800 kW / 11733 Hp] (M880)</t>
        </is>
      </c>
      <c r="D995" s="78" t="inlineStr">
        <is>
          <t>8800 kW / 11733 Hp</t>
        </is>
      </c>
    </row>
    <row customFormat="1" r="996" s="60">
      <c r="A996" s="76" t="n"/>
      <c r="B996" s="77" t="n">
        <v>124</v>
      </c>
      <c r="C996" s="77" t="inlineStr">
        <is>
          <t>[8900 kW / 11867 Hp] (M890)</t>
        </is>
      </c>
      <c r="D996" s="78" t="inlineStr">
        <is>
          <t>8900 kW / 11867 Hp</t>
        </is>
      </c>
    </row>
    <row customFormat="1" r="997" s="60">
      <c r="A997" s="76" t="n"/>
      <c r="B997" s="77" t="n">
        <v>125</v>
      </c>
      <c r="C997" s="77" t="inlineStr">
        <is>
          <t>[9000 kW / 12000 Hp] (M900)</t>
        </is>
      </c>
      <c r="D997" s="78" t="inlineStr">
        <is>
          <t>9000 kW / 12000 Hp</t>
        </is>
      </c>
    </row>
    <row customFormat="1" r="998" s="60">
      <c r="A998" s="76" t="n"/>
      <c r="B998" s="77" t="n">
        <v>126</v>
      </c>
      <c r="C998" s="77" t="inlineStr">
        <is>
          <t>[9100 kW / 12133 Hp] (M910)</t>
        </is>
      </c>
      <c r="D998" s="78" t="inlineStr">
        <is>
          <t>9100 kW / 12133 Hp</t>
        </is>
      </c>
    </row>
    <row customFormat="1" r="999" s="60">
      <c r="A999" s="76" t="n"/>
      <c r="B999" s="77" t="n">
        <v>127</v>
      </c>
      <c r="C999" s="77" t="inlineStr">
        <is>
          <t>[9200 kW / 12267 Hp] (M920)</t>
        </is>
      </c>
      <c r="D999" s="78" t="inlineStr">
        <is>
          <t>9200 kW / 12267 Hp</t>
        </is>
      </c>
    </row>
    <row customFormat="1" r="1000" s="60">
      <c r="A1000" s="76" t="n"/>
      <c r="B1000" s="77" t="n">
        <v>128</v>
      </c>
      <c r="C1000" s="77" t="inlineStr">
        <is>
          <t>[9300 kW / 12400 Hp] (M930)</t>
        </is>
      </c>
      <c r="D1000" s="78" t="inlineStr">
        <is>
          <t>9300 kW / 12400 Hp</t>
        </is>
      </c>
    </row>
    <row customFormat="1" r="1001" s="60">
      <c r="A1001" s="76" t="n"/>
      <c r="B1001" s="77" t="n">
        <v>129</v>
      </c>
      <c r="C1001" s="77" t="inlineStr">
        <is>
          <t>[9400 kW / 12533 Hp] (M940)</t>
        </is>
      </c>
      <c r="D1001" s="78" t="inlineStr">
        <is>
          <t>9400 kW / 12533 Hp</t>
        </is>
      </c>
    </row>
    <row customFormat="1" r="1002" s="60">
      <c r="A1002" s="76" t="n"/>
      <c r="B1002" s="77" t="n">
        <v>130</v>
      </c>
      <c r="C1002" s="77" t="inlineStr">
        <is>
          <t>[9500 kW / 12667 Hp] (M950)</t>
        </is>
      </c>
      <c r="D1002" s="78" t="inlineStr">
        <is>
          <t>9500 kW / 12667 Hp</t>
        </is>
      </c>
    </row>
    <row customFormat="1" r="1003" s="60">
      <c r="A1003" s="76" t="n"/>
      <c r="B1003" s="77" t="n">
        <v>131</v>
      </c>
      <c r="C1003" s="77" t="inlineStr">
        <is>
          <t>[9600 kW / 12800 Hp] (M960)</t>
        </is>
      </c>
      <c r="D1003" s="78" t="inlineStr">
        <is>
          <t>9600 kW / 12800 Hp</t>
        </is>
      </c>
    </row>
    <row customFormat="1" r="1004" s="60">
      <c r="A1004" s="76" t="n"/>
      <c r="B1004" s="77" t="n">
        <v>132</v>
      </c>
      <c r="C1004" s="77" t="inlineStr">
        <is>
          <t>[9700 kW / 12933 Hp] (M970)</t>
        </is>
      </c>
      <c r="D1004" s="78" t="inlineStr">
        <is>
          <t>9700 kW / 12933 Hp</t>
        </is>
      </c>
    </row>
    <row customFormat="1" r="1005" s="60">
      <c r="A1005" s="76" t="n"/>
      <c r="B1005" s="77" t="n">
        <v>133</v>
      </c>
      <c r="C1005" s="77" t="inlineStr">
        <is>
          <t>[9800 kW / 13067 Hp] (M980)</t>
        </is>
      </c>
      <c r="D1005" s="78" t="inlineStr">
        <is>
          <t>9800 kW / 13067 Hp</t>
        </is>
      </c>
    </row>
    <row customFormat="1" r="1006" s="60">
      <c r="A1006" s="76" t="n"/>
      <c r="B1006" s="77" t="n">
        <v>134</v>
      </c>
      <c r="C1006" s="77" t="inlineStr">
        <is>
          <t>[9900 kW / 13200 Hp] (M990)</t>
        </is>
      </c>
      <c r="D1006" s="78" t="inlineStr">
        <is>
          <t>9900 kW / 13200 Hp</t>
        </is>
      </c>
    </row>
    <row customFormat="1" r="1007" s="60">
      <c r="A1007" s="76" t="n"/>
      <c r="B1007" s="77" t="n">
        <v>135</v>
      </c>
      <c r="C1007" s="77" t="inlineStr">
        <is>
          <t>[10000 kW / 13333 Hp] (T100)</t>
        </is>
      </c>
      <c r="D1007" s="78" t="inlineStr">
        <is>
          <t>10000 kW / 13333 Hp</t>
        </is>
      </c>
    </row>
    <row customFormat="1" r="1008" s="60">
      <c r="A1008" s="76" t="n"/>
      <c r="B1008" s="77" t="n">
        <v>136</v>
      </c>
      <c r="C1008" s="77" t="inlineStr">
        <is>
          <t>[10100 kW / 13467 Hp] (T101)</t>
        </is>
      </c>
      <c r="D1008" s="78" t="inlineStr">
        <is>
          <t>10100 kW / 13467 Hp</t>
        </is>
      </c>
    </row>
    <row customFormat="1" r="1009" s="60">
      <c r="A1009" s="76" t="n"/>
      <c r="B1009" s="77" t="n">
        <v>137</v>
      </c>
      <c r="C1009" s="77" t="inlineStr">
        <is>
          <t>[10200 kW / 13600 Hp] (T102)</t>
        </is>
      </c>
      <c r="D1009" s="78" t="inlineStr">
        <is>
          <t>10200 kW / 13600 Hp</t>
        </is>
      </c>
    </row>
    <row customFormat="1" r="1010" s="60">
      <c r="A1010" s="76" t="n"/>
      <c r="B1010" s="77" t="n">
        <v>138</v>
      </c>
      <c r="C1010" s="77" t="inlineStr">
        <is>
          <t>[10300 kW / 13733 Hp] (T103)</t>
        </is>
      </c>
      <c r="D1010" s="78" t="inlineStr">
        <is>
          <t>10300 kW / 13733 Hp</t>
        </is>
      </c>
    </row>
    <row customFormat="1" r="1011" s="60">
      <c r="A1011" s="76" t="n"/>
      <c r="B1011" s="77" t="n">
        <v>139</v>
      </c>
      <c r="C1011" s="77" t="inlineStr">
        <is>
          <t>[10400 kW / 13867 Hp] (T104)</t>
        </is>
      </c>
      <c r="D1011" s="78" t="inlineStr">
        <is>
          <t>10400 kW / 13867 Hp</t>
        </is>
      </c>
    </row>
    <row customFormat="1" r="1012" s="60">
      <c r="A1012" s="76" t="n"/>
      <c r="B1012" s="77" t="n">
        <v>140</v>
      </c>
      <c r="C1012" s="77" t="inlineStr">
        <is>
          <t>[10500 kW / 14000 Hp] (T105)</t>
        </is>
      </c>
      <c r="D1012" s="78" t="inlineStr">
        <is>
          <t>10500 kW / 14000 Hp</t>
        </is>
      </c>
    </row>
    <row customFormat="1" r="1013" s="60">
      <c r="A1013" s="76" t="n"/>
      <c r="B1013" s="77" t="n">
        <v>141</v>
      </c>
      <c r="C1013" s="77" t="inlineStr">
        <is>
          <t>[10600 kW / 14133 Hp] (T106)</t>
        </is>
      </c>
      <c r="D1013" s="78" t="inlineStr">
        <is>
          <t>10600 kW / 14133 Hp</t>
        </is>
      </c>
    </row>
    <row customFormat="1" r="1014" s="60">
      <c r="A1014" s="76" t="n"/>
      <c r="B1014" s="77" t="n">
        <v>142</v>
      </c>
      <c r="C1014" s="77" t="inlineStr">
        <is>
          <t>[10700 kW / 14267 Hp] (T107)</t>
        </is>
      </c>
      <c r="D1014" s="78" t="inlineStr">
        <is>
          <t>10700 kW / 14267 Hp</t>
        </is>
      </c>
    </row>
    <row customFormat="1" r="1015" s="60">
      <c r="A1015" s="76" t="n"/>
      <c r="B1015" s="77" t="n">
        <v>143</v>
      </c>
      <c r="C1015" s="77" t="inlineStr">
        <is>
          <t>[10800 kW / 14400 Hp] (T108)</t>
        </is>
      </c>
      <c r="D1015" s="78" t="inlineStr">
        <is>
          <t>10800 kW / 14400 Hp</t>
        </is>
      </c>
    </row>
    <row customFormat="1" r="1016" s="60">
      <c r="A1016" s="76" t="n"/>
      <c r="B1016" s="77" t="n">
        <v>144</v>
      </c>
      <c r="C1016" s="77" t="inlineStr">
        <is>
          <t>[10900 kW / 14533 Hp] (T109)</t>
        </is>
      </c>
      <c r="D1016" s="78" t="inlineStr">
        <is>
          <t>10900 kW / 14533 Hp</t>
        </is>
      </c>
    </row>
    <row customFormat="1" r="1017" s="60">
      <c r="A1017" s="76" t="n"/>
      <c r="B1017" s="77" t="n">
        <v>145</v>
      </c>
      <c r="C1017" s="77" t="inlineStr">
        <is>
          <t>[11000 kW / 14667 Hp] (T110)</t>
        </is>
      </c>
      <c r="D1017" s="78" t="inlineStr">
        <is>
          <t>11000 kW / 14667 Hp</t>
        </is>
      </c>
    </row>
    <row customFormat="1" r="1018" s="60">
      <c r="A1018" s="76" t="n"/>
      <c r="B1018" s="77" t="n">
        <v>146</v>
      </c>
      <c r="C1018" s="77" t="inlineStr">
        <is>
          <t>[11100 kW / 14800 Hp] (T111)</t>
        </is>
      </c>
      <c r="D1018" s="78" t="inlineStr">
        <is>
          <t>11100 kW / 14800 Hp</t>
        </is>
      </c>
    </row>
    <row customFormat="1" r="1019" s="60">
      <c r="A1019" s="76" t="n"/>
      <c r="B1019" s="77" t="n">
        <v>147</v>
      </c>
      <c r="C1019" s="77" t="inlineStr">
        <is>
          <t>[11200 kW / 14933 Hp] (T112)</t>
        </is>
      </c>
      <c r="D1019" s="78" t="inlineStr">
        <is>
          <t>11200 kW / 14933 Hp</t>
        </is>
      </c>
    </row>
    <row customFormat="1" r="1020" s="60">
      <c r="A1020" s="76" t="n"/>
      <c r="B1020" s="77" t="n">
        <v>148</v>
      </c>
      <c r="C1020" s="77" t="inlineStr">
        <is>
          <t>[11300 kW / 15067 Hp] (T113)</t>
        </is>
      </c>
      <c r="D1020" s="78" t="inlineStr">
        <is>
          <t>11300 kW / 15067 Hp</t>
        </is>
      </c>
    </row>
    <row customFormat="1" r="1021" s="60">
      <c r="A1021" s="76" t="n"/>
      <c r="B1021" s="77" t="n">
        <v>149</v>
      </c>
      <c r="C1021" s="77" t="inlineStr">
        <is>
          <t>[11400 kW / 15200 Hp] (T114)</t>
        </is>
      </c>
      <c r="D1021" s="78" t="inlineStr">
        <is>
          <t>11400 kW / 15200 Hp</t>
        </is>
      </c>
    </row>
    <row customFormat="1" r="1022" s="60">
      <c r="A1022" s="76" t="n"/>
      <c r="B1022" s="77" t="n">
        <v>150</v>
      </c>
      <c r="C1022" s="77" t="inlineStr">
        <is>
          <t>[11500 kW / 15333 Hp] (T115)</t>
        </is>
      </c>
      <c r="D1022" s="78" t="inlineStr">
        <is>
          <t>11500 kW / 15333 Hp</t>
        </is>
      </c>
    </row>
    <row customFormat="1" r="1023" s="60">
      <c r="A1023" s="76" t="n"/>
      <c r="B1023" s="77" t="n">
        <v>151</v>
      </c>
      <c r="C1023" s="77" t="inlineStr">
        <is>
          <t>[11600 kW / 15467 Hp] (T116)</t>
        </is>
      </c>
      <c r="D1023" s="78" t="inlineStr">
        <is>
          <t>11600 kW / 15467 Hp</t>
        </is>
      </c>
    </row>
    <row customFormat="1" r="1024" s="60">
      <c r="A1024" s="76" t="n"/>
      <c r="B1024" s="77" t="n">
        <v>152</v>
      </c>
      <c r="C1024" s="77" t="inlineStr">
        <is>
          <t>[11700 kW / 15600 Hp] (T117)</t>
        </is>
      </c>
      <c r="D1024" s="78" t="inlineStr">
        <is>
          <t>11700 kW / 15600 Hp</t>
        </is>
      </c>
    </row>
    <row customFormat="1" r="1025" s="60">
      <c r="A1025" s="76" t="n"/>
      <c r="B1025" s="77" t="n">
        <v>153</v>
      </c>
      <c r="C1025" s="77" t="inlineStr">
        <is>
          <t>[11800 kW / 15733 Hp] (T118)</t>
        </is>
      </c>
      <c r="D1025" s="78" t="inlineStr">
        <is>
          <t>11800 kW / 15733 Hp</t>
        </is>
      </c>
    </row>
    <row customFormat="1" r="1026" s="60">
      <c r="A1026" s="76" t="n"/>
      <c r="B1026" s="77" t="n">
        <v>154</v>
      </c>
      <c r="C1026" s="77" t="inlineStr">
        <is>
          <t>[11900 kW / 15867 Hp] (T119)</t>
        </is>
      </c>
      <c r="D1026" s="78" t="inlineStr">
        <is>
          <t>11900 kW / 15867 Hp</t>
        </is>
      </c>
    </row>
    <row customFormat="1" r="1027" s="60">
      <c r="A1027" s="76" t="n"/>
      <c r="B1027" s="77" t="n">
        <v>155</v>
      </c>
      <c r="C1027" s="77" t="inlineStr">
        <is>
          <t>[12000 kW / 16000 Hp] (T120)</t>
        </is>
      </c>
      <c r="D1027" s="78" t="inlineStr">
        <is>
          <t>12000 kW / 16000 Hp</t>
        </is>
      </c>
    </row>
    <row customFormat="1" r="1028" s="60">
      <c r="A1028" s="76" t="n"/>
      <c r="B1028" s="77" t="n">
        <v>156</v>
      </c>
      <c r="C1028" s="77" t="inlineStr">
        <is>
          <t>[12100 kW / 16133 Hp] (T121)</t>
        </is>
      </c>
      <c r="D1028" s="78" t="inlineStr">
        <is>
          <t>12100 kW / 16133 Hp</t>
        </is>
      </c>
    </row>
    <row customFormat="1" r="1029" s="60">
      <c r="A1029" s="76" t="n"/>
      <c r="B1029" s="77" t="n">
        <v>157</v>
      </c>
      <c r="C1029" s="77" t="inlineStr">
        <is>
          <t>[12200 kW / 16267 Hp] (T122)</t>
        </is>
      </c>
      <c r="D1029" s="78" t="inlineStr">
        <is>
          <t>12200 kW / 16267 Hp</t>
        </is>
      </c>
    </row>
    <row customFormat="1" r="1030" s="60">
      <c r="A1030" s="76" t="n"/>
      <c r="B1030" s="77" t="n">
        <v>158</v>
      </c>
      <c r="C1030" s="77" t="inlineStr">
        <is>
          <t>[12300 kW / 16400 Hp] (T123)</t>
        </is>
      </c>
      <c r="D1030" s="78" t="inlineStr">
        <is>
          <t>12300 kW / 16400 Hp</t>
        </is>
      </c>
    </row>
    <row customFormat="1" r="1031" s="60">
      <c r="A1031" s="76" t="n"/>
      <c r="B1031" s="77" t="n">
        <v>159</v>
      </c>
      <c r="C1031" s="77" t="inlineStr">
        <is>
          <t>[12400 kW / 16533 Hp] (T124)</t>
        </is>
      </c>
      <c r="D1031" s="78" t="inlineStr">
        <is>
          <t>12400 kW / 16533 Hp</t>
        </is>
      </c>
    </row>
    <row customFormat="1" r="1032" s="60">
      <c r="A1032" s="76" t="n"/>
      <c r="B1032" s="77" t="n">
        <v>160</v>
      </c>
      <c r="C1032" s="77" t="inlineStr">
        <is>
          <t>[12500 kW / 16667 Hp] (T125)</t>
        </is>
      </c>
      <c r="D1032" s="78" t="inlineStr">
        <is>
          <t>12500 kW / 16667 Hp</t>
        </is>
      </c>
    </row>
    <row customFormat="1" r="1033" s="60">
      <c r="A1033" s="76" t="n"/>
      <c r="B1033" s="77" t="n">
        <v>161</v>
      </c>
      <c r="C1033" s="77" t="inlineStr">
        <is>
          <t>[12600 kW / 16800 Hp] (T126)</t>
        </is>
      </c>
      <c r="D1033" s="78" t="inlineStr">
        <is>
          <t>12600 kW / 16800 Hp</t>
        </is>
      </c>
    </row>
    <row customFormat="1" r="1034" s="60">
      <c r="A1034" s="76" t="n"/>
      <c r="B1034" s="77" t="n">
        <v>162</v>
      </c>
      <c r="C1034" s="77" t="inlineStr">
        <is>
          <t>[12700 kW / 16933 Hp] (T127)</t>
        </is>
      </c>
      <c r="D1034" s="78" t="inlineStr">
        <is>
          <t>12700 kW / 16933 Hp</t>
        </is>
      </c>
    </row>
    <row customFormat="1" r="1035" s="60">
      <c r="A1035" s="76" t="n"/>
      <c r="B1035" s="77" t="n">
        <v>163</v>
      </c>
      <c r="C1035" s="77" t="inlineStr">
        <is>
          <t>[12800 kW / 17067 Hp] (T128)</t>
        </is>
      </c>
      <c r="D1035" s="78" t="inlineStr">
        <is>
          <t>12800 kW / 17067 Hp</t>
        </is>
      </c>
    </row>
    <row customFormat="1" r="1036" s="60">
      <c r="A1036" s="76" t="n"/>
      <c r="B1036" s="77" t="n">
        <v>164</v>
      </c>
      <c r="C1036" s="77" t="inlineStr">
        <is>
          <t>[12900 kW / 17200 Hp] (T129)</t>
        </is>
      </c>
      <c r="D1036" s="78" t="inlineStr">
        <is>
          <t>12900 kW / 17200 Hp</t>
        </is>
      </c>
    </row>
    <row customFormat="1" r="1037" s="60">
      <c r="A1037" s="76" t="n"/>
      <c r="B1037" s="77" t="n">
        <v>165</v>
      </c>
      <c r="C1037" s="77" t="inlineStr">
        <is>
          <t>[13000 kW / 17333 Hp] (T130)</t>
        </is>
      </c>
      <c r="D1037" s="78" t="inlineStr">
        <is>
          <t>13000 kW / 17333 Hp</t>
        </is>
      </c>
    </row>
    <row customFormat="1" r="1038" s="60">
      <c r="A1038" s="76" t="n"/>
      <c r="B1038" s="77" t="n">
        <v>166</v>
      </c>
      <c r="C1038" s="77" t="inlineStr">
        <is>
          <t>[13100 kW / 17467 Hp] (T131)</t>
        </is>
      </c>
      <c r="D1038" s="78" t="inlineStr">
        <is>
          <t>13100 kW / 17467 Hp</t>
        </is>
      </c>
    </row>
    <row customFormat="1" r="1039" s="60">
      <c r="A1039" s="76" t="n"/>
      <c r="B1039" s="77" t="n">
        <v>167</v>
      </c>
      <c r="C1039" s="77" t="inlineStr">
        <is>
          <t>[13200 kW / 17600 Hp] (T132)</t>
        </is>
      </c>
      <c r="D1039" s="78" t="inlineStr">
        <is>
          <t>13200 kW / 17600 Hp</t>
        </is>
      </c>
    </row>
    <row customFormat="1" r="1040" s="60">
      <c r="A1040" s="76" t="n"/>
      <c r="B1040" s="77" t="n">
        <v>168</v>
      </c>
      <c r="C1040" s="77" t="inlineStr">
        <is>
          <t>[13300 kW / 17733 Hp] (T133)</t>
        </is>
      </c>
      <c r="D1040" s="78" t="inlineStr">
        <is>
          <t>13300 kW / 17733 Hp</t>
        </is>
      </c>
    </row>
    <row customFormat="1" r="1041" s="60">
      <c r="A1041" s="76" t="n"/>
      <c r="B1041" s="77" t="n">
        <v>169</v>
      </c>
      <c r="C1041" s="77" t="inlineStr">
        <is>
          <t>[13400 kW / 17867 Hp] (T134)</t>
        </is>
      </c>
      <c r="D1041" s="78" t="inlineStr">
        <is>
          <t>13400 kW / 17867 Hp</t>
        </is>
      </c>
    </row>
    <row customFormat="1" r="1042" s="60">
      <c r="A1042" s="76" t="n"/>
      <c r="B1042" s="77" t="n">
        <v>170</v>
      </c>
      <c r="C1042" s="77" t="inlineStr">
        <is>
          <t>[13500 kW / 18000 Hp] (T135)</t>
        </is>
      </c>
      <c r="D1042" s="78" t="inlineStr">
        <is>
          <t>13500 kW / 18000 Hp</t>
        </is>
      </c>
    </row>
    <row customFormat="1" r="1043" s="60">
      <c r="A1043" s="76" t="n"/>
      <c r="B1043" s="77" t="n">
        <v>171</v>
      </c>
      <c r="C1043" s="77" t="inlineStr">
        <is>
          <t>[13600 kW / 18133 Hp] (T136)</t>
        </is>
      </c>
      <c r="D1043" s="78" t="inlineStr">
        <is>
          <t>13600 kW / 18133 Hp</t>
        </is>
      </c>
    </row>
    <row customFormat="1" r="1044" s="60">
      <c r="A1044" s="76" t="n"/>
      <c r="B1044" s="77" t="n">
        <v>172</v>
      </c>
      <c r="C1044" s="77" t="inlineStr">
        <is>
          <t>[13700 kW / 18267 Hp] (T137)</t>
        </is>
      </c>
      <c r="D1044" s="78" t="inlineStr">
        <is>
          <t>13700 kW / 18267 Hp</t>
        </is>
      </c>
    </row>
    <row customFormat="1" r="1045" s="60">
      <c r="A1045" s="76" t="n"/>
      <c r="B1045" s="77" t="n">
        <v>173</v>
      </c>
      <c r="C1045" s="77" t="inlineStr">
        <is>
          <t>[13800 kW / 18400 Hp] (T138)</t>
        </is>
      </c>
      <c r="D1045" s="78" t="inlineStr">
        <is>
          <t>13800 kW / 18400 Hp</t>
        </is>
      </c>
    </row>
    <row customFormat="1" r="1046" s="60">
      <c r="A1046" s="76" t="n"/>
      <c r="B1046" s="77" t="n">
        <v>174</v>
      </c>
      <c r="C1046" s="77" t="inlineStr">
        <is>
          <t>[13900 kW / 18533 Hp] (T139)</t>
        </is>
      </c>
      <c r="D1046" s="78" t="inlineStr">
        <is>
          <t>13900 kW / 18533 Hp</t>
        </is>
      </c>
    </row>
    <row customFormat="1" r="1047" s="60">
      <c r="A1047" s="76" t="n"/>
      <c r="B1047" s="77" t="n">
        <v>175</v>
      </c>
      <c r="C1047" s="77" t="inlineStr">
        <is>
          <t>[14000 kW / 18667 Hp] (T140)</t>
        </is>
      </c>
      <c r="D1047" s="78" t="inlineStr">
        <is>
          <t>14000 kW / 18667 Hp</t>
        </is>
      </c>
    </row>
    <row customFormat="1" r="1048" s="60">
      <c r="A1048" s="76" t="n"/>
      <c r="B1048" s="77" t="n">
        <v>176</v>
      </c>
      <c r="C1048" s="77" t="inlineStr">
        <is>
          <t>[14100 kW / 18800 Hp] (T141)</t>
        </is>
      </c>
      <c r="D1048" s="78" t="inlineStr">
        <is>
          <t>14100 kW / 18800 Hp</t>
        </is>
      </c>
    </row>
    <row customFormat="1" r="1049" s="60">
      <c r="A1049" s="76" t="n"/>
      <c r="B1049" s="77" t="n">
        <v>177</v>
      </c>
      <c r="C1049" s="77" t="inlineStr">
        <is>
          <t>[14200 kW / 18933 Hp] (T142)</t>
        </is>
      </c>
      <c r="D1049" s="78" t="inlineStr">
        <is>
          <t>14200 kW / 18933 Hp</t>
        </is>
      </c>
    </row>
    <row customFormat="1" r="1050" s="60">
      <c r="A1050" s="76" t="n"/>
      <c r="B1050" s="77" t="n">
        <v>178</v>
      </c>
      <c r="C1050" s="77" t="inlineStr">
        <is>
          <t>[14300 kW / 19067 Hp] (T143)</t>
        </is>
      </c>
      <c r="D1050" s="78" t="inlineStr">
        <is>
          <t>14300 kW / 19067 Hp</t>
        </is>
      </c>
    </row>
    <row customFormat="1" r="1051" s="60">
      <c r="A1051" s="76" t="n"/>
      <c r="B1051" s="77" t="n">
        <v>179</v>
      </c>
      <c r="C1051" s="77" t="inlineStr">
        <is>
          <t>[14400 kW / 19200 Hp] (T144)</t>
        </is>
      </c>
      <c r="D1051" s="78" t="inlineStr">
        <is>
          <t>14400 kW / 19200 Hp</t>
        </is>
      </c>
    </row>
    <row customFormat="1" r="1052" s="60">
      <c r="A1052" s="76" t="n"/>
      <c r="B1052" s="77" t="n">
        <v>180</v>
      </c>
      <c r="C1052" s="77" t="inlineStr">
        <is>
          <t>[14500 kW / 19333 Hp] (T145)</t>
        </is>
      </c>
      <c r="D1052" s="78" t="inlineStr">
        <is>
          <t>14500 kW / 19333 Hp</t>
        </is>
      </c>
    </row>
    <row customFormat="1" r="1053" s="60">
      <c r="A1053" s="76" t="n"/>
      <c r="B1053" s="77" t="n">
        <v>181</v>
      </c>
      <c r="C1053" s="77" t="inlineStr">
        <is>
          <t>[14600 kW / 19467 Hp] (T146)</t>
        </is>
      </c>
      <c r="D1053" s="78" t="inlineStr">
        <is>
          <t>14600 kW / 19467 Hp</t>
        </is>
      </c>
    </row>
    <row customFormat="1" r="1054" s="60">
      <c r="A1054" s="76" t="n"/>
      <c r="B1054" s="77" t="n">
        <v>182</v>
      </c>
      <c r="C1054" s="77" t="inlineStr">
        <is>
          <t>[14700 kW / 19600 Hp] (T147)</t>
        </is>
      </c>
      <c r="D1054" s="78" t="inlineStr">
        <is>
          <t>14700 kW / 19600 Hp</t>
        </is>
      </c>
    </row>
    <row customFormat="1" r="1055" s="60">
      <c r="A1055" s="76" t="n"/>
      <c r="B1055" s="77" t="n">
        <v>183</v>
      </c>
      <c r="C1055" s="77" t="inlineStr">
        <is>
          <t>[14800 kW / 19733 Hp] (T148)</t>
        </is>
      </c>
      <c r="D1055" s="78" t="inlineStr">
        <is>
          <t>14800 kW / 19733 Hp</t>
        </is>
      </c>
    </row>
    <row customFormat="1" r="1056" s="60">
      <c r="A1056" s="76" t="n"/>
      <c r="B1056" s="77" t="n">
        <v>184</v>
      </c>
      <c r="C1056" s="77" t="inlineStr">
        <is>
          <t>[14900 kW / 19867 Hp] (T149)</t>
        </is>
      </c>
      <c r="D1056" s="78" t="inlineStr">
        <is>
          <t>14900 kW / 19867 Hp</t>
        </is>
      </c>
    </row>
    <row customFormat="1" r="1057" s="60">
      <c r="A1057" s="76" t="n"/>
      <c r="B1057" s="77" t="n">
        <v>185</v>
      </c>
      <c r="C1057" s="77" t="inlineStr">
        <is>
          <t>[15000 kW / 20000 Hp] (T150)</t>
        </is>
      </c>
      <c r="D1057" s="78" t="inlineStr">
        <is>
          <t>15000 kW / 20000 Hp</t>
        </is>
      </c>
    </row>
    <row customFormat="1" r="1058" s="60">
      <c r="A1058" s="76" t="n"/>
      <c r="B1058" s="77" t="n">
        <v>186</v>
      </c>
      <c r="C1058" s="77" t="inlineStr">
        <is>
          <t>[15100 kW / 20133 Hp] (T151)</t>
        </is>
      </c>
      <c r="D1058" s="78" t="inlineStr">
        <is>
          <t>15100 kW / 20133 Hp</t>
        </is>
      </c>
    </row>
    <row customFormat="1" r="1059" s="60">
      <c r="A1059" s="76" t="n"/>
      <c r="B1059" s="77" t="n">
        <v>187</v>
      </c>
      <c r="C1059" s="77" t="inlineStr">
        <is>
          <t>[15200 kW / 20267 Hp] (T152)</t>
        </is>
      </c>
      <c r="D1059" s="78" t="inlineStr">
        <is>
          <t>15200 kW / 20267 Hp</t>
        </is>
      </c>
    </row>
    <row customFormat="1" r="1060" s="60">
      <c r="A1060" s="76" t="n"/>
      <c r="B1060" s="77" t="n">
        <v>188</v>
      </c>
      <c r="C1060" s="77" t="inlineStr">
        <is>
          <t>[15300 kW / 20400 Hp] (T153)</t>
        </is>
      </c>
      <c r="D1060" s="78" t="inlineStr">
        <is>
          <t>15300 kW / 20400 Hp</t>
        </is>
      </c>
    </row>
    <row customFormat="1" r="1061" s="60">
      <c r="A1061" s="76" t="n"/>
      <c r="B1061" s="77" t="n">
        <v>189</v>
      </c>
      <c r="C1061" s="77" t="inlineStr">
        <is>
          <t>[15400 kW / 20533 Hp] (T154)</t>
        </is>
      </c>
      <c r="D1061" s="78" t="inlineStr">
        <is>
          <t>15400 kW / 20533 Hp</t>
        </is>
      </c>
    </row>
    <row customFormat="1" r="1062" s="60">
      <c r="A1062" s="76" t="n"/>
      <c r="B1062" s="77" t="n">
        <v>190</v>
      </c>
      <c r="C1062" s="77" t="inlineStr">
        <is>
          <t>[15500 kW / 20667 Hp] (T155)</t>
        </is>
      </c>
      <c r="D1062" s="78" t="inlineStr">
        <is>
          <t>15500 kW / 20667 Hp</t>
        </is>
      </c>
    </row>
    <row customFormat="1" r="1063" s="60">
      <c r="A1063" s="76" t="n"/>
      <c r="B1063" s="77" t="n">
        <v>191</v>
      </c>
      <c r="C1063" s="77" t="inlineStr">
        <is>
          <t>[15600 kW / 20800 Hp] (T156)</t>
        </is>
      </c>
      <c r="D1063" s="78" t="inlineStr">
        <is>
          <t>15600 kW / 20800 Hp</t>
        </is>
      </c>
    </row>
    <row customFormat="1" r="1064" s="60">
      <c r="A1064" s="76" t="n"/>
      <c r="B1064" s="77" t="n">
        <v>192</v>
      </c>
      <c r="C1064" s="77" t="inlineStr">
        <is>
          <t>[15700 kW / 20933 Hp] (T157)</t>
        </is>
      </c>
      <c r="D1064" s="78" t="inlineStr">
        <is>
          <t>15700 kW / 20933 Hp</t>
        </is>
      </c>
    </row>
    <row customFormat="1" r="1065" s="60">
      <c r="A1065" s="76" t="n"/>
      <c r="B1065" s="77" t="n">
        <v>193</v>
      </c>
      <c r="C1065" s="77" t="inlineStr">
        <is>
          <t>[15800 kW / 21067 Hp] (T158)</t>
        </is>
      </c>
      <c r="D1065" s="78" t="inlineStr">
        <is>
          <t>15800 kW / 21067 Hp</t>
        </is>
      </c>
    </row>
    <row customFormat="1" r="1066" s="60">
      <c r="A1066" s="76" t="n"/>
      <c r="B1066" s="77" t="n">
        <v>194</v>
      </c>
      <c r="C1066" s="77" t="inlineStr">
        <is>
          <t>[15900 kW / 21200 Hp] (T159)</t>
        </is>
      </c>
      <c r="D1066" s="78" t="inlineStr">
        <is>
          <t>15900 kW / 21200 Hp</t>
        </is>
      </c>
    </row>
    <row customFormat="1" r="1067" s="60">
      <c r="A1067" s="76" t="n"/>
      <c r="B1067" s="77" t="n">
        <v>195</v>
      </c>
      <c r="C1067" s="77" t="inlineStr">
        <is>
          <t>[16000 kW / 21333 Hp] (T160)</t>
        </is>
      </c>
      <c r="D1067" s="78" t="inlineStr">
        <is>
          <t>16000 kW / 21333 Hp</t>
        </is>
      </c>
    </row>
    <row customFormat="1" r="1068" s="60">
      <c r="A1068" s="76" t="n"/>
      <c r="B1068" s="77" t="n">
        <v>196</v>
      </c>
      <c r="C1068" s="77" t="inlineStr">
        <is>
          <t>[16100 kW / 21467 Hp] (T161)</t>
        </is>
      </c>
      <c r="D1068" s="78" t="inlineStr">
        <is>
          <t>16100 kW / 21467 Hp</t>
        </is>
      </c>
    </row>
    <row customFormat="1" r="1069" s="60">
      <c r="A1069" s="76" t="n"/>
      <c r="B1069" s="77" t="n">
        <v>197</v>
      </c>
      <c r="C1069" s="77" t="inlineStr">
        <is>
          <t>[16200 kW / 21600 Hp] (T162)</t>
        </is>
      </c>
      <c r="D1069" s="78" t="inlineStr">
        <is>
          <t>16200 kW / 21600 Hp</t>
        </is>
      </c>
    </row>
    <row customFormat="1" r="1070" s="60">
      <c r="A1070" s="76" t="n"/>
      <c r="B1070" s="77" t="n">
        <v>198</v>
      </c>
      <c r="C1070" s="77" t="inlineStr">
        <is>
          <t>[16300 kW / 21733 Hp] (T163)</t>
        </is>
      </c>
      <c r="D1070" s="78" t="inlineStr">
        <is>
          <t>16300 kW / 21733 Hp</t>
        </is>
      </c>
    </row>
    <row customFormat="1" r="1071" s="60">
      <c r="A1071" s="76" t="n"/>
      <c r="B1071" s="77" t="n">
        <v>199</v>
      </c>
      <c r="C1071" s="77" t="inlineStr">
        <is>
          <t>[16400 kW / 21867 Hp] (T164)</t>
        </is>
      </c>
      <c r="D1071" s="78" t="inlineStr">
        <is>
          <t>16400 kW / 21867 Hp</t>
        </is>
      </c>
    </row>
    <row customFormat="1" r="1072" s="60">
      <c r="A1072" s="76" t="n"/>
      <c r="B1072" s="77" t="n">
        <v>200</v>
      </c>
      <c r="C1072" s="77" t="inlineStr">
        <is>
          <t>[16500 kW / 22000 Hp] (T165)</t>
        </is>
      </c>
      <c r="D1072" s="78" t="inlineStr">
        <is>
          <t>16500 kW / 22000 Hp</t>
        </is>
      </c>
    </row>
    <row customFormat="1" r="1073" s="60">
      <c r="A1073" s="76" t="n"/>
      <c r="B1073" s="77" t="n">
        <v>201</v>
      </c>
      <c r="C1073" s="77" t="inlineStr">
        <is>
          <t>[16600 kW / 22133 Hp] (T166)</t>
        </is>
      </c>
      <c r="D1073" s="78" t="inlineStr">
        <is>
          <t>16600 kW / 22133 Hp</t>
        </is>
      </c>
    </row>
    <row customFormat="1" r="1074" s="60">
      <c r="A1074" s="76" t="n"/>
      <c r="B1074" s="77" t="n">
        <v>202</v>
      </c>
      <c r="C1074" s="77" t="inlineStr">
        <is>
          <t>[16700 kW / 22267 Hp] (T167)</t>
        </is>
      </c>
      <c r="D1074" s="78" t="inlineStr">
        <is>
          <t>16700 kW / 22267 Hp</t>
        </is>
      </c>
    </row>
    <row customFormat="1" r="1075" s="60">
      <c r="A1075" s="76" t="n"/>
      <c r="B1075" s="77" t="n">
        <v>203</v>
      </c>
      <c r="C1075" s="77" t="inlineStr">
        <is>
          <t>[16800 kW / 22400 Hp] (T168)</t>
        </is>
      </c>
      <c r="D1075" s="78" t="inlineStr">
        <is>
          <t>16800 kW / 22400 Hp</t>
        </is>
      </c>
    </row>
    <row customFormat="1" r="1076" s="60">
      <c r="A1076" s="76" t="n"/>
      <c r="B1076" s="77" t="n">
        <v>204</v>
      </c>
      <c r="C1076" s="77" t="inlineStr">
        <is>
          <t>[16900 kW / 22533 Hp] (T169)</t>
        </is>
      </c>
      <c r="D1076" s="78" t="inlineStr">
        <is>
          <t>16900 kW / 22533 Hp</t>
        </is>
      </c>
    </row>
    <row customFormat="1" r="1077" s="60">
      <c r="A1077" s="76" t="n"/>
      <c r="B1077" s="77" t="n">
        <v>205</v>
      </c>
      <c r="C1077" s="77" t="inlineStr">
        <is>
          <t>[17000 kW / 22667 Hp] (T170)</t>
        </is>
      </c>
      <c r="D1077" s="78" t="inlineStr">
        <is>
          <t>17000 kW / 22667 Hp</t>
        </is>
      </c>
    </row>
    <row customFormat="1" r="1078" s="60">
      <c r="A1078" s="76" t="n"/>
      <c r="B1078" s="77" t="n">
        <v>206</v>
      </c>
      <c r="C1078" s="77" t="inlineStr">
        <is>
          <t>[17100 kW / 22800 Hp] (T171)</t>
        </is>
      </c>
      <c r="D1078" s="78" t="inlineStr">
        <is>
          <t>17100 kW / 22800 Hp</t>
        </is>
      </c>
    </row>
    <row customFormat="1" r="1079" s="60">
      <c r="A1079" s="76" t="n"/>
      <c r="B1079" s="77" t="n">
        <v>207</v>
      </c>
      <c r="C1079" s="77" t="inlineStr">
        <is>
          <t>[17200 kW / 22933 Hp] (T172)</t>
        </is>
      </c>
      <c r="D1079" s="78" t="inlineStr">
        <is>
          <t>17200 kW / 22933 Hp</t>
        </is>
      </c>
    </row>
    <row customFormat="1" r="1080" s="60">
      <c r="A1080" s="76" t="n"/>
      <c r="B1080" s="77" t="n">
        <v>208</v>
      </c>
      <c r="C1080" s="77" t="inlineStr">
        <is>
          <t>[17300 kW / 23067 Hp] (T173)</t>
        </is>
      </c>
      <c r="D1080" s="78" t="inlineStr">
        <is>
          <t>17300 kW / 23067 Hp</t>
        </is>
      </c>
    </row>
    <row customFormat="1" r="1081" s="60">
      <c r="A1081" s="76" t="n"/>
      <c r="B1081" s="77" t="n">
        <v>209</v>
      </c>
      <c r="C1081" s="77" t="inlineStr">
        <is>
          <t>[17400 kW / 23200 Hp] (T174)</t>
        </is>
      </c>
      <c r="D1081" s="78" t="inlineStr">
        <is>
          <t>17400 kW / 23200 Hp</t>
        </is>
      </c>
    </row>
    <row customFormat="1" r="1082" s="60">
      <c r="A1082" s="76" t="n"/>
      <c r="B1082" s="77" t="n">
        <v>210</v>
      </c>
      <c r="C1082" s="77" t="inlineStr">
        <is>
          <t>[17500 kW / 23333 Hp] (T175)</t>
        </is>
      </c>
      <c r="D1082" s="78" t="inlineStr">
        <is>
          <t>17500 kW / 23333 Hp</t>
        </is>
      </c>
    </row>
    <row customFormat="1" r="1083" s="60">
      <c r="A1083" s="76" t="n"/>
      <c r="B1083" s="77" t="n">
        <v>211</v>
      </c>
      <c r="C1083" s="77" t="inlineStr">
        <is>
          <t>[17600 kW / 23467 Hp] (T176)</t>
        </is>
      </c>
      <c r="D1083" s="78" t="inlineStr">
        <is>
          <t>17600 kW / 23467 Hp</t>
        </is>
      </c>
    </row>
    <row customFormat="1" r="1084" s="60">
      <c r="A1084" s="76" t="n"/>
      <c r="B1084" s="77" t="n">
        <v>212</v>
      </c>
      <c r="C1084" s="77" t="inlineStr">
        <is>
          <t>[17700 kW / 23600 Hp] (T177)</t>
        </is>
      </c>
      <c r="D1084" s="78" t="inlineStr">
        <is>
          <t>17700 kW / 23600 Hp</t>
        </is>
      </c>
    </row>
    <row customFormat="1" r="1085" s="60">
      <c r="A1085" s="76" t="n"/>
      <c r="B1085" s="77" t="n">
        <v>213</v>
      </c>
      <c r="C1085" s="77" t="inlineStr">
        <is>
          <t>[17800 kW / 23733 Hp] (T178)</t>
        </is>
      </c>
      <c r="D1085" s="78" t="inlineStr">
        <is>
          <t>17800 kW / 23733 Hp</t>
        </is>
      </c>
    </row>
    <row customFormat="1" r="1086" s="60">
      <c r="A1086" s="76" t="n"/>
      <c r="B1086" s="77" t="n">
        <v>214</v>
      </c>
      <c r="C1086" s="77" t="inlineStr">
        <is>
          <t>[17900 kW / 23867 Hp] (T179)</t>
        </is>
      </c>
      <c r="D1086" s="78" t="inlineStr">
        <is>
          <t>17900 kW / 23867 Hp</t>
        </is>
      </c>
    </row>
    <row customFormat="1" r="1087" s="60">
      <c r="A1087" s="76" t="n"/>
      <c r="B1087" s="77" t="n">
        <v>215</v>
      </c>
      <c r="C1087" s="77" t="inlineStr">
        <is>
          <t>[18000 kW / 24000 Hp] (T180)</t>
        </is>
      </c>
      <c r="D1087" s="78" t="inlineStr">
        <is>
          <t>18000 kW / 24000 Hp</t>
        </is>
      </c>
    </row>
    <row customFormat="1" r="1088" s="60">
      <c r="A1088" s="76" t="n"/>
      <c r="B1088" s="77" t="n">
        <v>216</v>
      </c>
      <c r="C1088" s="77" t="inlineStr">
        <is>
          <t>[18100 kW / 24133 Hp] (T181)</t>
        </is>
      </c>
      <c r="D1088" s="78" t="inlineStr">
        <is>
          <t>18100 kW / 24133 Hp</t>
        </is>
      </c>
    </row>
    <row customFormat="1" r="1089" s="60">
      <c r="A1089" s="76" t="n"/>
      <c r="B1089" s="77" t="n">
        <v>217</v>
      </c>
      <c r="C1089" s="77" t="inlineStr">
        <is>
          <t>[18200 kW / 24267 Hp] (T182)</t>
        </is>
      </c>
      <c r="D1089" s="78" t="inlineStr">
        <is>
          <t>18200 kW / 24267 Hp</t>
        </is>
      </c>
    </row>
    <row customFormat="1" r="1090" s="60">
      <c r="A1090" s="76" t="n"/>
      <c r="B1090" s="77" t="n">
        <v>218</v>
      </c>
      <c r="C1090" s="77" t="inlineStr">
        <is>
          <t>[18300 kW / 24400 Hp] (T183)</t>
        </is>
      </c>
      <c r="D1090" s="78" t="inlineStr">
        <is>
          <t>18300 kW / 24400 Hp</t>
        </is>
      </c>
    </row>
    <row customFormat="1" r="1091" s="60">
      <c r="A1091" s="76" t="n"/>
      <c r="B1091" s="77" t="n">
        <v>219</v>
      </c>
      <c r="C1091" s="77" t="inlineStr">
        <is>
          <t>[18400 kW / 24533 Hp] (T184)</t>
        </is>
      </c>
      <c r="D1091" s="78" t="inlineStr">
        <is>
          <t>18400 kW / 24533 Hp</t>
        </is>
      </c>
    </row>
    <row customFormat="1" r="1092" s="60">
      <c r="A1092" s="76" t="n"/>
      <c r="B1092" s="77" t="n">
        <v>220</v>
      </c>
      <c r="C1092" s="77" t="inlineStr">
        <is>
          <t>[18500 kW / 24667 Hp] (T185)</t>
        </is>
      </c>
      <c r="D1092" s="78" t="inlineStr">
        <is>
          <t>18500 kW / 24667 Hp</t>
        </is>
      </c>
    </row>
    <row customFormat="1" r="1093" s="60">
      <c r="A1093" s="76" t="n"/>
      <c r="B1093" s="77" t="n">
        <v>221</v>
      </c>
      <c r="C1093" s="77" t="inlineStr">
        <is>
          <t>[18600 kW / 24800 Hp] (T186)</t>
        </is>
      </c>
      <c r="D1093" s="78" t="inlineStr">
        <is>
          <t>18600 kW / 24800 Hp</t>
        </is>
      </c>
    </row>
    <row customFormat="1" r="1094" s="60">
      <c r="A1094" s="76" t="n"/>
      <c r="B1094" s="77" t="n">
        <v>222</v>
      </c>
      <c r="C1094" s="77" t="inlineStr">
        <is>
          <t>[18700 kW / 24933 Hp] (T187)</t>
        </is>
      </c>
      <c r="D1094" s="78" t="inlineStr">
        <is>
          <t>18700 kW / 24933 Hp</t>
        </is>
      </c>
    </row>
    <row customFormat="1" r="1095" s="60">
      <c r="A1095" s="76" t="n"/>
      <c r="B1095" s="77" t="n">
        <v>223</v>
      </c>
      <c r="C1095" s="77" t="inlineStr">
        <is>
          <t>[18800 kW / 25067 Hp] (T188)</t>
        </is>
      </c>
      <c r="D1095" s="78" t="inlineStr">
        <is>
          <t>18800 kW / 25067 Hp</t>
        </is>
      </c>
    </row>
    <row customFormat="1" r="1096" s="60">
      <c r="A1096" s="76" t="n"/>
      <c r="B1096" s="77" t="n">
        <v>224</v>
      </c>
      <c r="C1096" s="77" t="inlineStr">
        <is>
          <t>[18900 kW / 25200 Hp] (T189)</t>
        </is>
      </c>
      <c r="D1096" s="78" t="inlineStr">
        <is>
          <t>18900 kW / 25200 Hp</t>
        </is>
      </c>
    </row>
    <row customFormat="1" r="1097" s="60">
      <c r="A1097" s="76" t="n"/>
      <c r="B1097" s="77" t="n">
        <v>225</v>
      </c>
      <c r="C1097" s="77" t="inlineStr">
        <is>
          <t>[19000 kW / 25333 Hp] (T190)</t>
        </is>
      </c>
      <c r="D1097" s="78" t="inlineStr">
        <is>
          <t>19000 kW / 25333 Hp</t>
        </is>
      </c>
    </row>
    <row customFormat="1" r="1098" s="60">
      <c r="A1098" s="76" t="n"/>
      <c r="B1098" s="77" t="n">
        <v>226</v>
      </c>
      <c r="C1098" s="77" t="inlineStr">
        <is>
          <t>[19100 kW / 25467 Hp] (T191)</t>
        </is>
      </c>
      <c r="D1098" s="78" t="inlineStr">
        <is>
          <t>19100 kW / 25467 Hp</t>
        </is>
      </c>
    </row>
    <row customFormat="1" r="1099" s="60">
      <c r="A1099" s="76" t="n"/>
      <c r="B1099" s="77" t="n">
        <v>227</v>
      </c>
      <c r="C1099" s="77" t="inlineStr">
        <is>
          <t>[19200 kW / 25600 Hp] (T192)</t>
        </is>
      </c>
      <c r="D1099" s="78" t="inlineStr">
        <is>
          <t>19200 kW / 25600 Hp</t>
        </is>
      </c>
    </row>
    <row customFormat="1" r="1100" s="60">
      <c r="A1100" s="76" t="n"/>
      <c r="B1100" s="77" t="n">
        <v>228</v>
      </c>
      <c r="C1100" s="77" t="inlineStr">
        <is>
          <t>[19300 kW / 25733 Hp] (T193)</t>
        </is>
      </c>
      <c r="D1100" s="78" t="inlineStr">
        <is>
          <t>19300 kW / 25733 Hp</t>
        </is>
      </c>
    </row>
    <row customFormat="1" r="1101" s="60">
      <c r="A1101" s="76" t="n"/>
      <c r="B1101" s="77" t="n">
        <v>229</v>
      </c>
      <c r="C1101" s="77" t="inlineStr">
        <is>
          <t>[19400 kW / 25867 Hp] (T194)</t>
        </is>
      </c>
      <c r="D1101" s="78" t="inlineStr">
        <is>
          <t>19400 kW / 25867 Hp</t>
        </is>
      </c>
    </row>
    <row customFormat="1" r="1102" s="60">
      <c r="A1102" s="76" t="n"/>
      <c r="B1102" s="77" t="n">
        <v>230</v>
      </c>
      <c r="C1102" s="77" t="inlineStr">
        <is>
          <t>[19500 kW / 26000 Hp] (T195)</t>
        </is>
      </c>
      <c r="D1102" s="78" t="inlineStr">
        <is>
          <t>19500 kW / 26000 Hp</t>
        </is>
      </c>
    </row>
    <row customFormat="1" r="1103" s="60">
      <c r="A1103" s="76" t="n"/>
      <c r="B1103" s="77" t="n">
        <v>231</v>
      </c>
      <c r="C1103" s="77" t="inlineStr">
        <is>
          <t>[19600 kW / 26133 Hp] (T196)</t>
        </is>
      </c>
      <c r="D1103" s="78" t="inlineStr">
        <is>
          <t>19600 kW / 26133 Hp</t>
        </is>
      </c>
    </row>
    <row customFormat="1" r="1104" s="60">
      <c r="A1104" s="76" t="n"/>
      <c r="B1104" s="77" t="n">
        <v>232</v>
      </c>
      <c r="C1104" s="77" t="inlineStr">
        <is>
          <t>[19700 kW / 26267 Hp] (T197)</t>
        </is>
      </c>
      <c r="D1104" s="78" t="inlineStr">
        <is>
          <t>19700 kW / 26267 Hp</t>
        </is>
      </c>
    </row>
    <row customFormat="1" r="1105" s="60">
      <c r="A1105" s="76" t="n"/>
      <c r="B1105" s="77" t="n">
        <v>233</v>
      </c>
      <c r="C1105" s="77" t="inlineStr">
        <is>
          <t>[19800 kW / 26400 Hp] (T198)</t>
        </is>
      </c>
      <c r="D1105" s="78" t="inlineStr">
        <is>
          <t>19800 kW / 26400 Hp</t>
        </is>
      </c>
    </row>
    <row customFormat="1" r="1106" s="60">
      <c r="A1106" s="76" t="n"/>
      <c r="B1106" s="77" t="n">
        <v>234</v>
      </c>
      <c r="C1106" s="77" t="inlineStr">
        <is>
          <t>[19900 kW / 26533 Hp] (T199)</t>
        </is>
      </c>
      <c r="D1106" s="78" t="inlineStr">
        <is>
          <t>19900 kW / 26533 Hp</t>
        </is>
      </c>
    </row>
    <row customFormat="1" r="1107" s="60">
      <c r="A1107" s="76" t="n"/>
      <c r="B1107" s="77" t="n">
        <v>235</v>
      </c>
      <c r="C1107" s="77" t="inlineStr">
        <is>
          <t>[20000 kW / 26667 Hp] (T200)</t>
        </is>
      </c>
      <c r="D1107" s="78" t="inlineStr">
        <is>
          <t>20000 kW / 26667 Hp</t>
        </is>
      </c>
    </row>
    <row customFormat="1" r="1108" s="60">
      <c r="A1108" s="73" t="inlineStr">
        <is>
          <t>NFL</t>
        </is>
      </c>
      <c r="B1108" s="74" t="n">
        <v>0</v>
      </c>
      <c r="C1108" s="74" t="inlineStr">
        <is>
          <t>[No] (NO)</t>
        </is>
      </c>
      <c r="D1108" s="75" t="inlineStr">
        <is>
          <t>No</t>
        </is>
      </c>
    </row>
    <row customFormat="1" r="1109" s="60">
      <c r="A1109" s="76" t="n"/>
      <c r="B1109" s="77" t="n">
        <v>1</v>
      </c>
      <c r="C1109" s="77" t="inlineStr">
        <is>
          <t>[First] (1ST)</t>
        </is>
      </c>
      <c r="D1109" s="78" t="inlineStr">
        <is>
          <t>First</t>
        </is>
      </c>
    </row>
    <row customFormat="1" r="1110" s="60">
      <c r="A1110" s="76" t="n"/>
      <c r="B1110" s="77" t="n">
        <v>2</v>
      </c>
      <c r="C1110" s="77" t="inlineStr">
        <is>
          <t>[Second] (2ND)</t>
        </is>
      </c>
      <c r="D1110" s="78" t="inlineStr">
        <is>
          <t>Second</t>
        </is>
      </c>
    </row>
    <row customFormat="1" r="1111" s="60">
      <c r="A1111" s="76" t="n"/>
      <c r="B1111" s="77" t="n">
        <v>3</v>
      </c>
      <c r="C1111" s="77" t="inlineStr">
        <is>
          <t>[All] (ALL)</t>
        </is>
      </c>
      <c r="D1111" s="78" t="inlineStr">
        <is>
          <t>All</t>
        </is>
      </c>
    </row>
    <row customFormat="1" r="1112" s="60">
      <c r="A1112" s="73" t="inlineStr">
        <is>
          <t>NMTS</t>
        </is>
      </c>
      <c r="B1112" s="74" t="n">
        <v>0</v>
      </c>
      <c r="C1112" s="74" t="inlineStr">
        <is>
          <t>[Boot] (BOOT)</t>
        </is>
      </c>
      <c r="D1112" s="75" t="inlineStr">
        <is>
          <t>On boot up</t>
        </is>
      </c>
    </row>
    <row customFormat="1" r="1113" s="60">
      <c r="A1113" s="76" t="n"/>
      <c r="B1113" s="77" t="n">
        <v>2</v>
      </c>
      <c r="C1113" s="77" t="inlineStr">
        <is>
          <t>[Stopped] (STOP)</t>
        </is>
      </c>
      <c r="D1113" s="78" t="inlineStr">
        <is>
          <t>Stopped</t>
        </is>
      </c>
    </row>
    <row customFormat="1" r="1114" s="60">
      <c r="A1114" s="76" t="n"/>
      <c r="B1114" s="77" t="n">
        <v>1</v>
      </c>
      <c r="C1114" s="77" t="inlineStr">
        <is>
          <t>[Operation] (OPE)</t>
        </is>
      </c>
      <c r="D1114" s="78" t="inlineStr">
        <is>
          <t>Operational</t>
        </is>
      </c>
    </row>
    <row customFormat="1" r="1115" s="60">
      <c r="A1115" s="76" t="n"/>
      <c r="B1115" s="77" t="n">
        <v>4</v>
      </c>
      <c r="C1115" s="77" t="inlineStr">
        <is>
          <t>[Pre-op] (POPE)</t>
        </is>
      </c>
      <c r="D1115" s="78" t="inlineStr">
        <is>
          <t>Pre operation</t>
        </is>
      </c>
    </row>
    <row customFormat="1" r="1116" s="60">
      <c r="A1116" s="73" t="inlineStr">
        <is>
          <t>NPL</t>
        </is>
      </c>
      <c r="B1116" s="74" t="n">
        <v>0</v>
      </c>
      <c r="C1116" s="74" t="inlineStr">
        <is>
          <t>[1] (POS)</t>
        </is>
      </c>
      <c r="D1116" s="75" t="inlineStr">
        <is>
          <t>1</t>
        </is>
      </c>
    </row>
    <row customFormat="1" r="1117" s="60">
      <c r="A1117" s="76" t="n"/>
      <c r="B1117" s="77" t="n">
        <v>1</v>
      </c>
      <c r="C1117" s="77" t="inlineStr">
        <is>
          <t>[0] (NEG)</t>
        </is>
      </c>
      <c r="D1117" s="78" t="inlineStr">
        <is>
          <t>0</t>
        </is>
      </c>
    </row>
    <row customFormat="1" r="1118" s="60">
      <c r="A1118" s="73" t="inlineStr">
        <is>
          <t>N_Y</t>
        </is>
      </c>
      <c r="B1118" s="74" t="n">
        <v>0</v>
      </c>
      <c r="C1118" s="74" t="inlineStr">
        <is>
          <t>[No] (NO)</t>
        </is>
      </c>
      <c r="D1118" s="75" t="inlineStr">
        <is>
          <t>No</t>
        </is>
      </c>
    </row>
    <row customFormat="1" r="1119" s="60">
      <c r="A1119" s="76" t="n"/>
      <c r="B1119" s="77" t="n">
        <v>1</v>
      </c>
      <c r="C1119" s="77" t="inlineStr">
        <is>
          <t>[Yes] (YES)</t>
        </is>
      </c>
      <c r="D1119" s="78" t="inlineStr">
        <is>
          <t>Yes</t>
        </is>
      </c>
    </row>
    <row customFormat="1" r="1120" s="60">
      <c r="A1120" s="73" t="inlineStr">
        <is>
          <t>OPL</t>
        </is>
      </c>
      <c r="B1120" s="74" t="n">
        <v>0</v>
      </c>
      <c r="C1120" s="74" t="inlineStr">
        <is>
          <t>[Function Inactive] (NO)</t>
        </is>
      </c>
      <c r="D1120" s="75" t="inlineStr">
        <is>
          <t>Function inactive</t>
        </is>
      </c>
    </row>
    <row customFormat="1" r="1121" s="60">
      <c r="A1121" s="76" t="n"/>
      <c r="B1121" s="77" t="n">
        <v>1</v>
      </c>
      <c r="C1121" s="77" t="inlineStr">
        <is>
          <t>[OPF Error Triggered] (YES)</t>
        </is>
      </c>
      <c r="D1121" s="78" t="inlineStr">
        <is>
          <t>OPF error Triggered</t>
        </is>
      </c>
    </row>
    <row customFormat="1" r="1122" s="60">
      <c r="A1122" s="73" t="inlineStr">
        <is>
          <t>OVMA</t>
        </is>
      </c>
      <c r="B1122" s="74" t="n">
        <v>0</v>
      </c>
      <c r="C1122" s="74" t="inlineStr">
        <is>
          <t>[Default] (DEFAULT)</t>
        </is>
      </c>
      <c r="D1122" s="75" t="inlineStr">
        <is>
          <t>Default</t>
        </is>
      </c>
    </row>
    <row customFormat="1" r="1123" s="60">
      <c r="A1123" s="76" t="n"/>
      <c r="B1123" s="77" t="n">
        <v>255</v>
      </c>
      <c r="C1123" s="77" t="inlineStr">
        <is>
          <t>[Full] (FULL)</t>
        </is>
      </c>
      <c r="D1123" s="78" t="inlineStr">
        <is>
          <t>Full</t>
        </is>
      </c>
    </row>
    <row customFormat="1" r="1124" s="60">
      <c r="A1124" s="73" t="inlineStr">
        <is>
          <t>PCM</t>
        </is>
      </c>
      <c r="B1124" s="74" t="n">
        <v>0</v>
      </c>
      <c r="C1124" s="74" t="inlineStr">
        <is>
          <t>[No] (NO)</t>
        </is>
      </c>
      <c r="D1124" s="75" t="inlineStr">
        <is>
          <t>Disable pump characteristics</t>
        </is>
      </c>
    </row>
    <row customFormat="1" r="1125" s="60">
      <c r="A1125" s="76" t="n"/>
      <c r="B1125" s="77" t="n">
        <v>3</v>
      </c>
      <c r="C1125" s="77" t="inlineStr">
        <is>
          <t>[PHQ] (PHQ)</t>
        </is>
      </c>
      <c r="D1125" s="78" t="inlineStr">
        <is>
          <t>Enable Head vs Flow and Power vs Flow curves</t>
        </is>
      </c>
    </row>
    <row customFormat="1" r="1126" s="60">
      <c r="A1126" s="73" t="inlineStr">
        <is>
          <t>PCM0</t>
        </is>
      </c>
      <c r="B1126" s="74" t="n">
        <v>0</v>
      </c>
      <c r="C1126" s="74" t="inlineStr">
        <is>
          <t>[PoC not configured] (NO)</t>
        </is>
      </c>
      <c r="D1126" s="75" t="inlineStr">
        <is>
          <t>Power cell not configured</t>
        </is>
      </c>
    </row>
    <row customFormat="1" r="1127" s="60">
      <c r="A1127" s="76" t="n"/>
      <c r="B1127" s="77" t="n">
        <v>1</v>
      </c>
      <c r="C1127" s="77" t="inlineStr">
        <is>
          <t>[PoC Invalid Config] (TOPO)</t>
        </is>
      </c>
      <c r="D1127" s="78" t="inlineStr">
        <is>
          <t>Power cell invalid configuration</t>
        </is>
      </c>
    </row>
    <row customFormat="1" r="1128" s="60">
      <c r="A1128" s="76" t="n"/>
      <c r="B1128" s="77" t="n">
        <v>2</v>
      </c>
      <c r="C1128" s="77" t="inlineStr">
        <is>
          <t>[PoC not supplied] (NLP)</t>
        </is>
      </c>
      <c r="D1128" s="78" t="inlineStr">
        <is>
          <t>Power cell not supply</t>
        </is>
      </c>
    </row>
    <row customFormat="1" r="1129" s="60">
      <c r="A1129" s="76" t="n"/>
      <c r="B1129" s="77" t="n">
        <v>3</v>
      </c>
      <c r="C1129" s="77" t="inlineStr">
        <is>
          <t>[PoC ready] (RDY)</t>
        </is>
      </c>
      <c r="D1129" s="78" t="inlineStr">
        <is>
          <t>Power cell ready</t>
        </is>
      </c>
    </row>
    <row customFormat="1" r="1130" s="60">
      <c r="A1130" s="76" t="n"/>
      <c r="B1130" s="77" t="n">
        <v>4</v>
      </c>
      <c r="C1130" s="77" t="inlineStr">
        <is>
          <t>[PoC running] (RUN)</t>
        </is>
      </c>
      <c r="D1130" s="78" t="inlineStr">
        <is>
          <t>Power cell running</t>
        </is>
      </c>
    </row>
    <row customFormat="1" r="1131" s="60">
      <c r="A1131" s="76" t="n"/>
      <c r="B1131" s="77" t="n">
        <v>5</v>
      </c>
      <c r="C1131" s="77" t="inlineStr">
        <is>
          <t>[PoC fault] (FLT)</t>
        </is>
      </c>
      <c r="D1131" s="78" t="inlineStr">
        <is>
          <t>Power cell fault</t>
        </is>
      </c>
    </row>
    <row customFormat="1" r="1132" s="60">
      <c r="A1132" s="76" t="n"/>
      <c r="B1132" s="77" t="n">
        <v>6</v>
      </c>
      <c r="C1132" s="77" t="inlineStr">
        <is>
          <t>[PoC By-passed] (BYP)</t>
        </is>
      </c>
      <c r="D1132" s="78" t="inlineStr">
        <is>
          <t>PoC By-passed</t>
        </is>
      </c>
    </row>
    <row customFormat="1" r="1133" s="60">
      <c r="A1133" s="76" t="n"/>
      <c r="B1133" s="77" t="n">
        <v>7</v>
      </c>
      <c r="C1133" s="77" t="inlineStr">
        <is>
          <t>[Power Output Disabled] (POD)</t>
        </is>
      </c>
      <c r="D1133" s="78" t="inlineStr">
        <is>
          <t>Power Output Disabled</t>
        </is>
      </c>
    </row>
    <row customFormat="1" r="1134" s="60">
      <c r="A1134" s="76" t="n"/>
      <c r="B1134" s="77" t="n">
        <v>8</v>
      </c>
      <c r="C1134" s="77" t="inlineStr">
        <is>
          <t>[Damaged PoC By-passed ] (BYPF)</t>
        </is>
      </c>
      <c r="D1134" s="78" t="inlineStr">
        <is>
          <t xml:space="preserve">Damaged PoC By-passed </t>
        </is>
      </c>
    </row>
    <row customFormat="1" r="1135" s="60">
      <c r="A1135" s="73" t="inlineStr">
        <is>
          <t>PCPM</t>
        </is>
      </c>
      <c r="B1135" s="74" t="n">
        <v>0</v>
      </c>
      <c r="C1135" s="74" t="inlineStr">
        <is>
          <t>[No] (NO)</t>
        </is>
      </c>
      <c r="D1135" s="75" t="inlineStr">
        <is>
          <t>Pump Cycle monitoring disabled</t>
        </is>
      </c>
    </row>
    <row customFormat="1" r="1136" s="60">
      <c r="A1136" s="76" t="n"/>
      <c r="B1136" s="77" t="n">
        <v>1</v>
      </c>
      <c r="C1136" s="77" t="inlineStr">
        <is>
          <t>[Mode 1] (NORM)</t>
        </is>
      </c>
      <c r="D1136" s="78" t="inlineStr">
        <is>
          <t xml:space="preserve">Pump Cycle monitoring mode 1 </t>
        </is>
      </c>
    </row>
    <row customFormat="1" r="1137" s="60">
      <c r="A1137" s="76" t="n"/>
      <c r="B1137" s="77" t="n">
        <v>2</v>
      </c>
      <c r="C1137" s="77" t="inlineStr">
        <is>
          <t>[Mode 2] (RTC)</t>
        </is>
      </c>
      <c r="D1137" s="78" t="inlineStr">
        <is>
          <t xml:space="preserve">Pump Cycle monitoring mode 2 </t>
        </is>
      </c>
    </row>
    <row customFormat="1" r="1138" s="60">
      <c r="A1138" s="73" t="inlineStr">
        <is>
          <t>PCS</t>
        </is>
      </c>
      <c r="B1138" s="74" t="n">
        <v>0</v>
      </c>
      <c r="C1138" s="74" t="inlineStr">
        <is>
          <t>[None] (NONE)</t>
        </is>
      </c>
      <c r="D1138" s="75" t="inlineStr">
        <is>
          <t>None</t>
        </is>
      </c>
    </row>
    <row customFormat="1" r="1139" s="60">
      <c r="A1139" s="76" t="n"/>
      <c r="B1139" s="77" t="n">
        <v>1</v>
      </c>
      <c r="C1139" s="77" t="inlineStr">
        <is>
          <t>[Inactive] (NACT)</t>
        </is>
      </c>
      <c r="D1139" s="78" t="inlineStr">
        <is>
          <t>Inactive</t>
        </is>
      </c>
    </row>
    <row customFormat="1" r="1140" s="60">
      <c r="A1140" s="76" t="n"/>
      <c r="B1140" s="77" t="n">
        <v>2</v>
      </c>
      <c r="C1140" s="77" t="inlineStr">
        <is>
          <t>[Active] (ACTIVE)</t>
        </is>
      </c>
      <c r="D1140" s="78" t="inlineStr">
        <is>
          <t>Active</t>
        </is>
      </c>
    </row>
    <row customFormat="1" r="1141" s="60">
      <c r="A1141" s="76" t="n"/>
      <c r="B1141" s="77" t="n">
        <v>3</v>
      </c>
      <c r="C1141" s="77" t="inlineStr">
        <is>
          <t>[Failed] (FAILED)</t>
        </is>
      </c>
      <c r="D1141" s="78" t="inlineStr">
        <is>
          <t>Failed</t>
        </is>
      </c>
    </row>
    <row customFormat="1" r="1142" s="60">
      <c r="A1142" s="73" t="inlineStr">
        <is>
          <t>PHR</t>
        </is>
      </c>
      <c r="B1142" s="74" t="n">
        <v>0</v>
      </c>
      <c r="C1142" s="74" t="inlineStr">
        <is>
          <t>[ABC] (ABC)</t>
        </is>
      </c>
      <c r="D1142" s="75" t="inlineStr">
        <is>
          <t>A  - B - C phase rotation</t>
        </is>
      </c>
    </row>
    <row customFormat="1" r="1143" s="60">
      <c r="A1143" s="76" t="n"/>
      <c r="B1143" s="77" t="n">
        <v>1</v>
      </c>
      <c r="C1143" s="77" t="inlineStr">
        <is>
          <t>[ACB] (ACB)</t>
        </is>
      </c>
      <c r="D1143" s="78" t="inlineStr">
        <is>
          <t>A  - C - B phase rotation</t>
        </is>
      </c>
    </row>
    <row customFormat="1" r="1144" s="60">
      <c r="A1144" s="73" t="inlineStr">
        <is>
          <t>PKTP</t>
        </is>
      </c>
      <c r="B1144" s="74" t="n">
        <v>0</v>
      </c>
      <c r="C1144" s="74" t="inlineStr">
        <is>
          <t>[Product] (PRD)</t>
        </is>
      </c>
      <c r="D1144" s="75" t="inlineStr">
        <is>
          <t>Product package</t>
        </is>
      </c>
    </row>
    <row customFormat="1" r="1145" s="60">
      <c r="A1145" s="76" t="n"/>
      <c r="B1145" s="77" t="n">
        <v>1</v>
      </c>
      <c r="C1145" s="77" t="inlineStr">
        <is>
          <t>[Module] (OPT)</t>
        </is>
      </c>
      <c r="D1145" s="78" t="inlineStr">
        <is>
          <t>Module package</t>
        </is>
      </c>
    </row>
    <row customFormat="1" r="1146" s="60">
      <c r="A1146" s="76" t="n"/>
      <c r="B1146" s="77" t="n">
        <v>2</v>
      </c>
      <c r="C1146" s="77" t="inlineStr">
        <is>
          <t>[Spare parts] (SPR)</t>
        </is>
      </c>
      <c r="D1146" s="78" t="inlineStr">
        <is>
          <t>Spare parts package</t>
        </is>
      </c>
    </row>
    <row customFormat="1" r="1147" s="60">
      <c r="A1147" s="76" t="n"/>
      <c r="B1147" s="77" t="n">
        <v>3</v>
      </c>
      <c r="C1147" s="77" t="inlineStr">
        <is>
          <t>[Customized] (CUS)</t>
        </is>
      </c>
      <c r="D1147" s="78" t="inlineStr">
        <is>
          <t>Customized package</t>
        </is>
      </c>
    </row>
    <row customFormat="1" r="1148" s="60">
      <c r="A1148" s="76" t="n"/>
      <c r="B1148" s="77" t="n">
        <v>4</v>
      </c>
      <c r="C1148" s="77" t="inlineStr">
        <is>
          <t>[Indus] (IND)</t>
        </is>
      </c>
      <c r="D1148" s="78" t="inlineStr">
        <is>
          <t>Indus package</t>
        </is>
      </c>
    </row>
    <row customFormat="1" r="1149" s="60">
      <c r="A1149" s="73" t="inlineStr">
        <is>
          <t>PL00</t>
        </is>
      </c>
      <c r="B1149" s="74" t="n">
        <v>0</v>
      </c>
      <c r="C1149" s="74" t="inlineStr">
        <is>
          <t>[Error] (FLT)</t>
        </is>
      </c>
      <c r="D1149" s="75" t="inlineStr">
        <is>
          <t>Error</t>
        </is>
      </c>
    </row>
    <row customFormat="1" r="1150" s="60">
      <c r="A1150" s="76" t="n"/>
      <c r="B1150" s="77" t="n">
        <v>1</v>
      </c>
      <c r="C1150" s="77" t="inlineStr">
        <is>
          <t>[Warning] (WARN)</t>
        </is>
      </c>
      <c r="D1150" s="78" t="inlineStr">
        <is>
          <t>Warning</t>
        </is>
      </c>
    </row>
    <row customFormat="1" r="1151" s="60">
      <c r="A1151" s="73" t="inlineStr">
        <is>
          <t>PLS0</t>
        </is>
      </c>
      <c r="B1151" s="74" t="n">
        <v>0</v>
      </c>
      <c r="C1151" s="74" t="inlineStr">
        <is>
          <t>[No] (NO)</t>
        </is>
      </c>
      <c r="D1151" s="75" t="inlineStr">
        <is>
          <t>No</t>
        </is>
      </c>
    </row>
    <row customFormat="1" r="1152" s="60">
      <c r="A1152" s="76" t="n"/>
      <c r="B1152" s="77" t="n">
        <v>1</v>
      </c>
      <c r="C1152" s="77" t="inlineStr">
        <is>
          <t>[4 positions (O-L-R-P)] (OLRP)</t>
        </is>
      </c>
      <c r="D1152" s="78" t="inlineStr">
        <is>
          <t>4 position switch (Off - Local - Remote - Panel)</t>
        </is>
      </c>
    </row>
    <row customFormat="1" r="1153" s="60">
      <c r="A1153" s="76" t="n"/>
      <c r="B1153" s="77" t="n">
        <v>2</v>
      </c>
      <c r="C1153" s="77" t="inlineStr">
        <is>
          <t>[3 positions (L-R-P)] (LRP)</t>
        </is>
      </c>
      <c r="D1153" s="78" t="inlineStr">
        <is>
          <t>3 position switch (Local - Remote - Panel)</t>
        </is>
      </c>
    </row>
    <row customFormat="1" r="1154" s="60">
      <c r="A1154" s="76" t="n"/>
      <c r="B1154" s="77" t="n">
        <v>3</v>
      </c>
      <c r="C1154" s="77" t="inlineStr">
        <is>
          <t>[3 positions (O-R-P)] (ORP)</t>
        </is>
      </c>
      <c r="D1154" s="78" t="inlineStr">
        <is>
          <t>3 position switch (Off - Remote - Panel)</t>
        </is>
      </c>
    </row>
    <row customFormat="1" r="1155" s="60">
      <c r="A1155" s="76" t="n"/>
      <c r="B1155" s="77" t="n">
        <v>4</v>
      </c>
      <c r="C1155" s="77" t="inlineStr">
        <is>
          <t>[3 positions (O-L-R)] (OLR)</t>
        </is>
      </c>
      <c r="D1155" s="78" t="inlineStr">
        <is>
          <t>3 position switch (Off - Local - Remote)</t>
        </is>
      </c>
    </row>
    <row customFormat="1" r="1156" s="60">
      <c r="A1156" s="76" t="n"/>
      <c r="B1156" s="77" t="n">
        <v>5</v>
      </c>
      <c r="C1156" s="77" t="inlineStr">
        <is>
          <t>[2 positions (L-R)] (LR)</t>
        </is>
      </c>
      <c r="D1156" s="78" t="inlineStr">
        <is>
          <t>2 position switch (Local - Remote)</t>
        </is>
      </c>
    </row>
    <row customFormat="1" r="1157" s="60">
      <c r="A1157" s="76" t="n"/>
      <c r="B1157" s="77" t="n">
        <v>6</v>
      </c>
      <c r="C1157" s="77" t="inlineStr">
        <is>
          <t>[2 positions (R-P)] (RP)</t>
        </is>
      </c>
      <c r="D1157" s="78" t="inlineStr">
        <is>
          <t>2 position switch (Remote - Panel)</t>
        </is>
      </c>
    </row>
    <row customFormat="1" r="1158" s="60">
      <c r="A1158" s="73" t="inlineStr">
        <is>
          <t>PMDT</t>
        </is>
      </c>
      <c r="B1158" s="74" t="n">
        <v>0</v>
      </c>
      <c r="C1158" s="74" t="inlineStr">
        <is>
          <t>[Parameters List] (NO)</t>
        </is>
      </c>
      <c r="D1158" s="75" t="inlineStr">
        <is>
          <t>Parameters List</t>
        </is>
      </c>
    </row>
    <row customFormat="1" r="1159" s="60">
      <c r="A1159" s="76" t="n"/>
      <c r="B1159" s="77" t="n">
        <v>1</v>
      </c>
      <c r="C1159" s="77" t="inlineStr">
        <is>
          <t>[Operating Time] (HOT)</t>
        </is>
      </c>
      <c r="D1159" s="78" t="inlineStr">
        <is>
          <t>Operating Time Histogram</t>
        </is>
      </c>
    </row>
    <row customFormat="1" r="1160" s="60">
      <c r="A1160" s="76" t="n"/>
      <c r="B1160" s="77" t="n">
        <v>2</v>
      </c>
      <c r="C1160" s="77" t="inlineStr">
        <is>
          <t>[Nb of Starts] (HNS)</t>
        </is>
      </c>
      <c r="D1160" s="78" t="inlineStr">
        <is>
          <t>Nb of Starts Histogram</t>
        </is>
      </c>
    </row>
    <row customFormat="1" r="1161" s="60">
      <c r="A1161" s="76" t="n"/>
      <c r="B1161" s="77" t="n">
        <v>3</v>
      </c>
      <c r="C1161" s="77" t="inlineStr">
        <is>
          <t>[Efficiency] (EFF)</t>
        </is>
      </c>
      <c r="D1161" s="78" t="inlineStr">
        <is>
          <t>Efficiency Trend view</t>
        </is>
      </c>
    </row>
    <row customFormat="1" r="1162" s="60">
      <c r="A1162" s="76" t="n"/>
      <c r="B1162" s="77" t="n">
        <v>4</v>
      </c>
      <c r="C1162" s="77" t="inlineStr">
        <is>
          <t>[Power vs Flow] (CPQ)</t>
        </is>
      </c>
      <c r="D1162" s="78" t="inlineStr">
        <is>
          <t>Power vs Flow curve</t>
        </is>
      </c>
    </row>
    <row customFormat="1" r="1163" s="60">
      <c r="A1163" s="76" t="n"/>
      <c r="B1163" s="77" t="n">
        <v>5</v>
      </c>
      <c r="C1163" s="77" t="inlineStr">
        <is>
          <t>[Head vs Flow] (CHQ)</t>
        </is>
      </c>
      <c r="D1163" s="78" t="inlineStr">
        <is>
          <t>Head vs Flow curve</t>
        </is>
      </c>
    </row>
    <row customFormat="1" r="1164" s="60">
      <c r="A1164" s="76" t="n"/>
      <c r="B1164" s="77" t="n">
        <v>6</v>
      </c>
      <c r="C1164" s="77" t="inlineStr">
        <is>
          <t>[Efficiency vs Flow] (CEQ)</t>
        </is>
      </c>
      <c r="D1164" s="78" t="inlineStr">
        <is>
          <t>Efficiency vs Flow curve</t>
        </is>
      </c>
    </row>
    <row customFormat="1" r="1165" s="60">
      <c r="A1165" s="73" t="inlineStr">
        <is>
          <t>POES</t>
        </is>
      </c>
      <c r="B1165" s="74" t="n">
        <v>0</v>
      </c>
      <c r="C1165" s="74" t="inlineStr">
        <is>
          <t>[Not active] (IDLE)</t>
        </is>
      </c>
      <c r="D1165" s="75" t="inlineStr">
        <is>
          <t>Not active</t>
        </is>
      </c>
    </row>
    <row customFormat="1" r="1166" s="60">
      <c r="A1166" s="76" t="n"/>
      <c r="B1166" s="77" t="n">
        <v>1</v>
      </c>
      <c r="C1166" s="77" t="inlineStr">
        <is>
          <t>[Active] (POD)</t>
        </is>
      </c>
      <c r="D1166" s="78" t="inlineStr">
        <is>
          <t>Active</t>
        </is>
      </c>
    </row>
    <row customFormat="1" r="1167" s="60">
      <c r="A1167" s="76" t="n"/>
      <c r="B1167" s="77" t="n">
        <v>2</v>
      </c>
      <c r="C1167" s="77" t="inlineStr">
        <is>
          <t>[Error] (FLT)</t>
        </is>
      </c>
      <c r="D1167" s="78" t="inlineStr">
        <is>
          <t>Error</t>
        </is>
      </c>
    </row>
    <row customFormat="1" r="1168" s="60">
      <c r="A1168" s="73" t="inlineStr">
        <is>
          <t>PRFL</t>
        </is>
      </c>
      <c r="B1168" s="74" t="n">
        <v>0</v>
      </c>
      <c r="C1168" s="74" t="inlineStr">
        <is>
          <t>[Not Configured] (UNCG)</t>
        </is>
      </c>
      <c r="D1168" s="75" t="inlineStr">
        <is>
          <t>Not configured</t>
        </is>
      </c>
    </row>
    <row customFormat="1" r="1169" s="60">
      <c r="A1169" s="76" t="n"/>
      <c r="B1169" s="77" t="n">
        <v>1</v>
      </c>
      <c r="C1169" s="77" t="inlineStr">
        <is>
          <t>[1] (1)</t>
        </is>
      </c>
      <c r="D1169" s="78" t="inlineStr">
        <is>
          <t>1</t>
        </is>
      </c>
    </row>
    <row customFormat="1" r="1170" s="60">
      <c r="A1170" s="76" t="n"/>
      <c r="B1170" s="77" t="n">
        <v>100</v>
      </c>
      <c r="C1170" s="77" t="inlineStr">
        <is>
          <t>[100] (100)</t>
        </is>
      </c>
      <c r="D1170" s="78" t="inlineStr">
        <is>
          <t>100</t>
        </is>
      </c>
    </row>
    <row customFormat="1" r="1171" s="60">
      <c r="A1171" s="76" t="n"/>
      <c r="B1171" s="77" t="n">
        <v>101</v>
      </c>
      <c r="C1171" s="77" t="inlineStr">
        <is>
          <t>[101] (101)</t>
        </is>
      </c>
      <c r="D1171" s="78" t="inlineStr">
        <is>
          <t>101</t>
        </is>
      </c>
    </row>
    <row customFormat="1" r="1172" s="60">
      <c r="A1172" s="76" t="n"/>
      <c r="B1172" s="77" t="n">
        <v>102</v>
      </c>
      <c r="C1172" s="77" t="inlineStr">
        <is>
          <t>[102] (102)</t>
        </is>
      </c>
      <c r="D1172" s="78" t="inlineStr">
        <is>
          <t>102</t>
        </is>
      </c>
    </row>
    <row customFormat="1" r="1173" s="60">
      <c r="A1173" s="76" t="n"/>
      <c r="B1173" s="77" t="n">
        <v>106</v>
      </c>
      <c r="C1173" s="77" t="inlineStr">
        <is>
          <t>[106] (106)</t>
        </is>
      </c>
      <c r="D1173" s="78" t="inlineStr">
        <is>
          <t>106</t>
        </is>
      </c>
    </row>
    <row customFormat="1" r="1174" s="60">
      <c r="A1174" s="76" t="n"/>
      <c r="B1174" s="77" t="n">
        <v>107</v>
      </c>
      <c r="C1174" s="77" t="inlineStr">
        <is>
          <t>[107] (107)</t>
        </is>
      </c>
      <c r="D1174" s="78" t="inlineStr">
        <is>
          <t>107</t>
        </is>
      </c>
    </row>
    <row customFormat="1" r="1175" s="60">
      <c r="A1175" s="73" t="inlineStr">
        <is>
          <t>PSA</t>
        </is>
      </c>
      <c r="B1175" s="74" t="n">
        <v>0</v>
      </c>
      <c r="C1175" s="74" t="inlineStr">
        <is>
          <t>[Not Configured] (NO)</t>
        </is>
      </c>
      <c r="D1175" s="75" t="inlineStr">
        <is>
          <t>Not configured</t>
        </is>
      </c>
    </row>
    <row customFormat="1" r="1176" s="60">
      <c r="A1176" s="76" t="n"/>
      <c r="B1176" s="77" t="n">
        <v>1</v>
      </c>
      <c r="C1176" s="77" t="inlineStr">
        <is>
          <t>[AI1] (AI1)</t>
        </is>
      </c>
      <c r="D1176" s="78" t="inlineStr">
        <is>
          <t>AI1 Analog input</t>
        </is>
      </c>
    </row>
    <row customFormat="1" r="1177" s="60">
      <c r="A1177" s="76" t="n"/>
      <c r="B1177" s="77" t="n">
        <v>2</v>
      </c>
      <c r="C1177" s="77" t="inlineStr">
        <is>
          <t>[AI2] (AI2)</t>
        </is>
      </c>
      <c r="D1177" s="78" t="inlineStr">
        <is>
          <t>AI2 Analog input</t>
        </is>
      </c>
    </row>
    <row customFormat="1" r="1178" s="60">
      <c r="A1178" s="76" t="n"/>
      <c r="B1178" s="77" t="n">
        <v>3</v>
      </c>
      <c r="C1178" s="77" t="inlineStr">
        <is>
          <t>[AI3] (AI3)</t>
        </is>
      </c>
      <c r="D1178" s="78" t="inlineStr">
        <is>
          <t>AI3 Analog input</t>
        </is>
      </c>
    </row>
    <row customFormat="1" r="1179" s="60">
      <c r="A1179" s="76" t="n"/>
      <c r="B1179" s="77" t="n">
        <v>4</v>
      </c>
      <c r="C1179" s="77" t="inlineStr">
        <is>
          <t>[AI4] (AI4)</t>
        </is>
      </c>
      <c r="D1179" s="78" t="inlineStr">
        <is>
          <t>AI4 Analog input</t>
        </is>
      </c>
    </row>
    <row customFormat="1" r="1180" s="60">
      <c r="A1180" s="76" t="n"/>
      <c r="B1180" s="77" t="n">
        <v>5</v>
      </c>
      <c r="C1180" s="77" t="inlineStr">
        <is>
          <t>[AI5] (AI5)</t>
        </is>
      </c>
      <c r="D1180" s="78" t="inlineStr">
        <is>
          <t>AI5 Analog input</t>
        </is>
      </c>
    </row>
    <row customFormat="1" r="1181" s="60">
      <c r="A1181" s="76" t="n"/>
      <c r="B1181" s="77" t="n">
        <v>129</v>
      </c>
      <c r="C1181" s="77" t="inlineStr">
        <is>
          <t>[Motor Current] (OCR)</t>
        </is>
      </c>
      <c r="D1181" s="78" t="inlineStr">
        <is>
          <t>Motor current</t>
        </is>
      </c>
    </row>
    <row customFormat="1" r="1182" s="60">
      <c r="A1182" s="76" t="n"/>
      <c r="B1182" s="77" t="n">
        <v>130</v>
      </c>
      <c r="C1182" s="77" t="inlineStr">
        <is>
          <t>[Motor Frequency] (OFR)</t>
        </is>
      </c>
      <c r="D1182" s="78" t="inlineStr">
        <is>
          <t>Motor frequency</t>
        </is>
      </c>
    </row>
    <row customFormat="1" r="1183" s="60">
      <c r="A1183" s="76" t="n"/>
      <c r="B1183" s="77" t="n">
        <v>131</v>
      </c>
      <c r="C1183" s="77" t="inlineStr">
        <is>
          <t>[Ramp out.] (ORP)</t>
        </is>
      </c>
      <c r="D1183" s="78" t="inlineStr">
        <is>
          <t>Ramp output</t>
        </is>
      </c>
    </row>
    <row customFormat="1" r="1184" s="60">
      <c r="A1184" s="76" t="n"/>
      <c r="B1184" s="77" t="n">
        <v>132</v>
      </c>
      <c r="C1184" s="77" t="inlineStr">
        <is>
          <t>[Motor torq.] (TRQ)</t>
        </is>
      </c>
      <c r="D1184" s="78" t="inlineStr">
        <is>
          <t>Motor torque</t>
        </is>
      </c>
    </row>
    <row customFormat="1" r="1185" s="60">
      <c r="A1185" s="76" t="n"/>
      <c r="B1185" s="77" t="n">
        <v>133</v>
      </c>
      <c r="C1185" s="77" t="inlineStr">
        <is>
          <t>[Sign. torque] (STQ)</t>
        </is>
      </c>
      <c r="D1185" s="78" t="inlineStr">
        <is>
          <t>Signed torque</t>
        </is>
      </c>
    </row>
    <row customFormat="1" r="1186" s="60">
      <c r="A1186" s="76" t="n"/>
      <c r="B1186" s="77" t="n">
        <v>134</v>
      </c>
      <c r="C1186" s="77" t="inlineStr">
        <is>
          <t>[sign ramp] (ORS)</t>
        </is>
      </c>
      <c r="D1186" s="78" t="inlineStr">
        <is>
          <t>Signed ramp</t>
        </is>
      </c>
    </row>
    <row customFormat="1" r="1187" s="60">
      <c r="A1187" s="76" t="n"/>
      <c r="B1187" s="77" t="n">
        <v>135</v>
      </c>
      <c r="C1187" s="77" t="inlineStr">
        <is>
          <t>[PID ref.] (OPS)</t>
        </is>
      </c>
      <c r="D1187" s="78" t="inlineStr">
        <is>
          <t>PID reference</t>
        </is>
      </c>
    </row>
    <row customFormat="1" r="1188" s="60">
      <c r="A1188" s="76" t="n"/>
      <c r="B1188" s="77" t="n">
        <v>136</v>
      </c>
      <c r="C1188" s="77" t="inlineStr">
        <is>
          <t>[PID feedbk] (OPF)</t>
        </is>
      </c>
      <c r="D1188" s="78" t="inlineStr">
        <is>
          <t>PID feedback</t>
        </is>
      </c>
    </row>
    <row customFormat="1" r="1189" s="60">
      <c r="A1189" s="76" t="n"/>
      <c r="B1189" s="77" t="n">
        <v>137</v>
      </c>
      <c r="C1189" s="77" t="inlineStr">
        <is>
          <t>[PID error] (OPE)</t>
        </is>
      </c>
      <c r="D1189" s="78" t="inlineStr">
        <is>
          <t xml:space="preserve">PID error </t>
        </is>
      </c>
    </row>
    <row customFormat="1" r="1190" s="60">
      <c r="A1190" s="76" t="n"/>
      <c r="B1190" s="77" t="n">
        <v>138</v>
      </c>
      <c r="C1190" s="77" t="inlineStr">
        <is>
          <t>[PID output] (OPI)</t>
        </is>
      </c>
      <c r="D1190" s="78" t="inlineStr">
        <is>
          <t>PID output</t>
        </is>
      </c>
    </row>
    <row customFormat="1" r="1191" s="60">
      <c r="A1191" s="76" t="n"/>
      <c r="B1191" s="77" t="n">
        <v>139</v>
      </c>
      <c r="C1191" s="77" t="inlineStr">
        <is>
          <t>[Motor Power] (OPR)</t>
        </is>
      </c>
      <c r="D1191" s="78" t="inlineStr">
        <is>
          <t xml:space="preserve">Motor power </t>
        </is>
      </c>
    </row>
    <row customFormat="1" r="1192" s="60">
      <c r="A1192" s="76" t="n"/>
      <c r="B1192" s="77" t="n">
        <v>140</v>
      </c>
      <c r="C1192" s="77" t="inlineStr">
        <is>
          <t>[Mot thermal] (THR)</t>
        </is>
      </c>
      <c r="D1192" s="78" t="inlineStr">
        <is>
          <t>Motor thermal state</t>
        </is>
      </c>
    </row>
    <row customFormat="1" r="1193" s="60">
      <c r="A1193" s="76" t="n"/>
      <c r="B1193" s="77" t="n">
        <v>141</v>
      </c>
      <c r="C1193" s="77" t="inlineStr">
        <is>
          <t>[Drv thermal] (THD)</t>
        </is>
      </c>
      <c r="D1193" s="78" t="inlineStr">
        <is>
          <t>Drive thermal state</t>
        </is>
      </c>
    </row>
    <row customFormat="1" r="1194" s="60">
      <c r="A1194" s="76" t="n"/>
      <c r="B1194" s="77" t="n">
        <v>142</v>
      </c>
      <c r="C1194" s="77" t="inlineStr">
        <is>
          <t>[Torque 4Q] (TR4Q)</t>
        </is>
      </c>
      <c r="D1194" s="78" t="inlineStr">
        <is>
          <t>Torque 4Q</t>
        </is>
      </c>
    </row>
    <row customFormat="1" r="1195" s="60">
      <c r="A1195" s="76" t="n"/>
      <c r="B1195" s="77" t="n">
        <v>143</v>
      </c>
      <c r="C1195" s="77" t="inlineStr">
        <is>
          <t>[Measured Motor Freq] (OFRR)</t>
        </is>
      </c>
      <c r="D1195" s="78" t="inlineStr">
        <is>
          <t>Measured motor frequency</t>
        </is>
      </c>
    </row>
    <row customFormat="1" r="1196" s="60">
      <c r="A1196" s="76" t="n"/>
      <c r="B1196" s="77" t="n">
        <v>160</v>
      </c>
      <c r="C1196" s="77" t="inlineStr">
        <is>
          <t>[Ref Frequency via DI] (UPDT)</t>
        </is>
      </c>
      <c r="D1196" s="78" t="inlineStr">
        <is>
          <t>Reference frequency via DI</t>
        </is>
      </c>
    </row>
    <row customFormat="1" r="1197" s="60">
      <c r="A1197" s="76" t="n"/>
      <c r="B1197" s="77" t="n">
        <v>163</v>
      </c>
      <c r="C1197" s="77" t="inlineStr">
        <is>
          <t>[Ref.Freq-Rmt.Term] (LCC)</t>
        </is>
      </c>
      <c r="D1197" s="78" t="inlineStr">
        <is>
          <t>Reference Frequency via remote terminal</t>
        </is>
      </c>
    </row>
    <row customFormat="1" r="1198" s="60">
      <c r="A1198" s="76" t="n"/>
      <c r="B1198" s="77" t="n">
        <v>164</v>
      </c>
      <c r="C1198" s="77" t="inlineStr">
        <is>
          <t>[Ref. Freq-Modbus] (MDB)</t>
        </is>
      </c>
      <c r="D1198" s="78" t="inlineStr">
        <is>
          <t>Reference Frequency via Modbus</t>
        </is>
      </c>
    </row>
    <row customFormat="1" r="1199" s="60">
      <c r="A1199" s="76" t="n"/>
      <c r="B1199" s="77" t="n">
        <v>165</v>
      </c>
      <c r="C1199" s="77" t="inlineStr">
        <is>
          <t>[Modbus 2] (MDB2)</t>
        </is>
      </c>
      <c r="D1199" s="78" t="inlineStr">
        <is>
          <t>Modbus 2</t>
        </is>
      </c>
    </row>
    <row customFormat="1" r="1200" s="60">
      <c r="A1200" s="76" t="n"/>
      <c r="B1200" s="77" t="n">
        <v>167</v>
      </c>
      <c r="C1200" s="77" t="inlineStr">
        <is>
          <t>[Ref. Freq-CANopen] (CAN)</t>
        </is>
      </c>
      <c r="D1200" s="78" t="inlineStr">
        <is>
          <t>Reference Frequency via CANopen</t>
        </is>
      </c>
    </row>
    <row customFormat="1" r="1201" s="60">
      <c r="A1201" s="76" t="n"/>
      <c r="B1201" s="77" t="n">
        <v>169</v>
      </c>
      <c r="C1201" s="77" t="inlineStr">
        <is>
          <t>[Ref. Freq-Com. Module] (NET)</t>
        </is>
      </c>
      <c r="D1201" s="78" t="inlineStr">
        <is>
          <t>Reference Frequency via Com Module</t>
        </is>
      </c>
    </row>
    <row customFormat="1" r="1202" s="60">
      <c r="A1202" s="76" t="n"/>
      <c r="B1202" s="77" t="n">
        <v>171</v>
      </c>
      <c r="C1202" s="77" t="inlineStr">
        <is>
          <t>[Embedded Ethernet] (ETH)</t>
        </is>
      </c>
      <c r="D1202" s="78" t="inlineStr">
        <is>
          <t>Embedded Ethernet</t>
        </is>
      </c>
    </row>
    <row customFormat="1" r="1203" s="60">
      <c r="A1203" s="76" t="n"/>
      <c r="B1203" s="77" t="n">
        <v>173</v>
      </c>
      <c r="C1203" s="77" t="inlineStr">
        <is>
          <t>[Sig. o/p frq.] (OFS)</t>
        </is>
      </c>
      <c r="D1203" s="78" t="inlineStr">
        <is>
          <t>Signed output frequency</t>
        </is>
      </c>
    </row>
    <row customFormat="1" r="1204" s="60">
      <c r="A1204" s="76" t="n"/>
      <c r="B1204" s="77" t="n">
        <v>174</v>
      </c>
      <c r="C1204" s="77" t="inlineStr">
        <is>
          <t>[Mot therm2] (THR2)</t>
        </is>
      </c>
      <c r="D1204" s="78" t="inlineStr">
        <is>
          <t>Motor thermal 2 state</t>
        </is>
      </c>
    </row>
    <row customFormat="1" r="1205" s="60">
      <c r="A1205" s="76" t="n"/>
      <c r="B1205" s="77" t="n">
        <v>175</v>
      </c>
      <c r="C1205" s="77" t="inlineStr">
        <is>
          <t>[Mot therm3] (THR3)</t>
        </is>
      </c>
      <c r="D1205" s="78" t="inlineStr">
        <is>
          <t>Motor thermal 3 state</t>
        </is>
      </c>
    </row>
    <row customFormat="1" r="1206" s="60">
      <c r="A1206" s="76" t="n"/>
      <c r="B1206" s="77" t="n">
        <v>176</v>
      </c>
      <c r="C1206" s="77" t="inlineStr">
        <is>
          <t>[Mot therm4] (THR4)</t>
        </is>
      </c>
      <c r="D1206" s="78" t="inlineStr">
        <is>
          <t>Motor thermal 4 state</t>
        </is>
      </c>
    </row>
    <row customFormat="1" r="1207" s="60">
      <c r="A1207" s="76" t="n"/>
      <c r="B1207" s="77" t="n">
        <v>177</v>
      </c>
      <c r="C1207" s="77" t="inlineStr">
        <is>
          <t>[Unsigned Trq Ref] (UTR)</t>
        </is>
      </c>
      <c r="D1207" s="78" t="inlineStr">
        <is>
          <t>Unsigned torque reference</t>
        </is>
      </c>
    </row>
    <row customFormat="1" r="1208" s="60">
      <c r="A1208" s="76" t="n"/>
      <c r="B1208" s="77" t="n">
        <v>178</v>
      </c>
      <c r="C1208" s="77" t="inlineStr">
        <is>
          <t>[Signed Trq Ref] (STR)</t>
        </is>
      </c>
      <c r="D1208" s="78" t="inlineStr">
        <is>
          <t>Signed torque reference</t>
        </is>
      </c>
    </row>
    <row customFormat="1" r="1209" s="60">
      <c r="A1209" s="76" t="n"/>
      <c r="B1209" s="77" t="n">
        <v>179</v>
      </c>
      <c r="C1209" s="77" t="inlineStr">
        <is>
          <t>[Torque lim.] (TQL)</t>
        </is>
      </c>
      <c r="D1209" s="78" t="inlineStr">
        <is>
          <t>Torque limit</t>
        </is>
      </c>
    </row>
    <row customFormat="1" r="1210" s="60">
      <c r="A1210" s="76" t="n"/>
      <c r="B1210" s="77" t="n">
        <v>180</v>
      </c>
      <c r="C1210" s="77" t="inlineStr">
        <is>
          <t>[Motor volt.] (UOP)</t>
        </is>
      </c>
      <c r="D1210" s="78" t="inlineStr">
        <is>
          <t>Motor voltage</t>
        </is>
      </c>
    </row>
    <row customFormat="1" r="1211" s="60">
      <c r="A1211" s="76" t="n"/>
      <c r="B1211" s="77" t="n">
        <v>183</v>
      </c>
      <c r="C1211" s="77" t="inlineStr">
        <is>
          <t>[AI Virtual 1] (AIV1)</t>
        </is>
      </c>
      <c r="D1211" s="78" t="inlineStr">
        <is>
          <t>AI Virtual 1</t>
        </is>
      </c>
    </row>
    <row customFormat="1" r="1212" s="60">
      <c r="A1212" s="76" t="n"/>
      <c r="B1212" s="77" t="n">
        <v>184</v>
      </c>
      <c r="C1212" s="77" t="inlineStr">
        <is>
          <t>[DQ1] (DO1)</t>
        </is>
      </c>
      <c r="D1212" s="78" t="inlineStr">
        <is>
          <t>Digital output 1</t>
        </is>
      </c>
    </row>
    <row customFormat="1" r="1213" s="60">
      <c r="A1213" s="76" t="n"/>
      <c r="B1213" s="77" t="n">
        <v>188</v>
      </c>
      <c r="C1213" s="77" t="inlineStr">
        <is>
          <t>[DI7 PulseInput] (PI7)</t>
        </is>
      </c>
      <c r="D1213" s="78" t="inlineStr">
        <is>
          <t>DI7 PulseInput</t>
        </is>
      </c>
    </row>
    <row customFormat="1" r="1214" s="60">
      <c r="A1214" s="76" t="n"/>
      <c r="B1214" s="77" t="n">
        <v>189</v>
      </c>
      <c r="C1214" s="77" t="inlineStr">
        <is>
          <t>[DI8 PulseInput ] (PI8)</t>
        </is>
      </c>
      <c r="D1214" s="78" t="inlineStr">
        <is>
          <t>DI8 PulseInput</t>
        </is>
      </c>
    </row>
    <row customFormat="1" r="1215" s="60">
      <c r="A1215" s="76" t="n"/>
      <c r="B1215" s="77" t="n">
        <v>191</v>
      </c>
      <c r="C1215" s="77" t="inlineStr">
        <is>
          <t>[Mains Voltage] (ULN)</t>
        </is>
      </c>
      <c r="D1215" s="78" t="inlineStr">
        <is>
          <t>Mains voltage</t>
        </is>
      </c>
    </row>
    <row customFormat="1" r="1216" s="60">
      <c r="A1216" s="76" t="n"/>
      <c r="B1216" s="77" t="n">
        <v>192</v>
      </c>
      <c r="C1216" s="77" t="inlineStr">
        <is>
          <t>[Mains Current] (ILN)</t>
        </is>
      </c>
      <c r="D1216" s="78" t="inlineStr">
        <is>
          <t>Mains current</t>
        </is>
      </c>
    </row>
    <row customFormat="1" r="1217" s="60">
      <c r="A1217" s="76" t="n"/>
      <c r="B1217" s="77" t="n">
        <v>193</v>
      </c>
      <c r="C1217" s="77" t="inlineStr">
        <is>
          <t>[Input Elec. Power] (IPR)</t>
        </is>
      </c>
      <c r="D1217" s="78" t="inlineStr">
        <is>
          <t>Input Electrical Power</t>
        </is>
      </c>
    </row>
    <row customFormat="1" r="1218" s="60">
      <c r="A1218" s="76" t="n"/>
      <c r="B1218" s="77" t="n">
        <v>194</v>
      </c>
      <c r="C1218" s="77" t="inlineStr">
        <is>
          <t>[Input Reactive Power] (IQR)</t>
        </is>
      </c>
      <c r="D1218" s="78" t="inlineStr">
        <is>
          <t>Input reactive power</t>
        </is>
      </c>
    </row>
    <row customFormat="1" r="1219" s="60">
      <c r="A1219" s="76" t="n"/>
      <c r="B1219" s="77" t="n">
        <v>195</v>
      </c>
      <c r="C1219" s="77" t="inlineStr">
        <is>
          <t>[Input Power Factor] (PWF)</t>
        </is>
      </c>
      <c r="D1219" s="78" t="inlineStr">
        <is>
          <t>Input power factor</t>
        </is>
      </c>
    </row>
    <row customFormat="1" r="1220" s="60">
      <c r="A1220" s="76" t="n"/>
      <c r="B1220" s="77" t="n">
        <v>198</v>
      </c>
      <c r="C1220" s="77" t="inlineStr">
        <is>
          <t>[HMI Panel] (HMIP)</t>
        </is>
      </c>
      <c r="D1220" s="78" t="inlineStr">
        <is>
          <t>HMI Panel</t>
        </is>
      </c>
    </row>
    <row customFormat="1" r="1221" s="60">
      <c r="A1221" s="76" t="n"/>
      <c r="B1221" s="77" t="n">
        <v>199</v>
      </c>
      <c r="C1221" s="77" t="inlineStr">
        <is>
          <t>[Ctrl Inside] (PLCI)</t>
        </is>
      </c>
      <c r="D1221" s="78" t="inlineStr">
        <is>
          <t>Ctrl Inside</t>
        </is>
      </c>
    </row>
    <row customFormat="1" r="1222" s="60">
      <c r="A1222" s="76" t="n"/>
      <c r="B1222" s="77" t="n">
        <v>340</v>
      </c>
      <c r="C1222" s="77" t="inlineStr">
        <is>
          <t>[Est. Pump Flow] (SLPF)</t>
        </is>
      </c>
      <c r="D1222" s="78" t="inlineStr">
        <is>
          <t>Estimated pump flow</t>
        </is>
      </c>
    </row>
    <row customFormat="1" r="1223" s="60">
      <c r="A1223" s="76" t="n"/>
      <c r="B1223" s="77" t="n">
        <v>344</v>
      </c>
      <c r="C1223" s="77" t="inlineStr">
        <is>
          <t>[M/S Out Speed Reference] (MSSO)</t>
        </is>
      </c>
      <c r="D1223" s="78" t="inlineStr">
        <is>
          <t>M/S output speed reference</t>
        </is>
      </c>
    </row>
    <row customFormat="1" r="1224" s="60">
      <c r="A1224" s="76" t="n"/>
      <c r="B1224" s="77" t="n">
        <v>345</v>
      </c>
      <c r="C1224" s="77" t="inlineStr">
        <is>
          <t>[M/S Out Torque Reference] (MSTO)</t>
        </is>
      </c>
      <c r="D1224" s="78" t="inlineStr">
        <is>
          <t>M/S output torque reference</t>
        </is>
      </c>
    </row>
    <row customFormat="1" r="1225" s="60">
      <c r="A1225" s="73" t="inlineStr">
        <is>
          <t>PSL</t>
        </is>
      </c>
      <c r="B1225" s="74" t="n">
        <v>0</v>
      </c>
      <c r="C1225" s="74" t="inlineStr">
        <is>
          <t>[Not Assigned] (NO)</t>
        </is>
      </c>
      <c r="D1225" s="75" t="inlineStr">
        <is>
          <t>Not assigned</t>
        </is>
      </c>
    </row>
    <row customFormat="1" r="1226" s="60">
      <c r="A1226" s="76" t="n"/>
      <c r="B1226" s="77" t="n">
        <v>1</v>
      </c>
      <c r="C1226" s="77" t="inlineStr">
        <is>
          <t>[Operating State Fault] (FLT)</t>
        </is>
      </c>
      <c r="D1226" s="78" t="inlineStr">
        <is>
          <t>Drive in operating state "Fault"</t>
        </is>
      </c>
    </row>
    <row customFormat="1" r="1227" s="60">
      <c r="A1227" s="76" t="n"/>
      <c r="B1227" s="77" t="n">
        <v>2</v>
      </c>
      <c r="C1227" s="77" t="inlineStr">
        <is>
          <t>[Drive Running] (RUN)</t>
        </is>
      </c>
      <c r="D1227" s="78" t="inlineStr">
        <is>
          <t>Drive running</t>
        </is>
      </c>
    </row>
    <row customFormat="1" r="1228" s="60">
      <c r="A1228" s="76" t="n"/>
      <c r="B1228" s="77" t="n">
        <v>4</v>
      </c>
      <c r="C1228" s="77" t="inlineStr">
        <is>
          <t>[Mot Freq High Thd] (FTA)</t>
        </is>
      </c>
      <c r="D1228" s="78" t="inlineStr">
        <is>
          <t>Motor frequency high threshold reached</t>
        </is>
      </c>
    </row>
    <row customFormat="1" r="1229" s="60">
      <c r="A1229" s="76" t="n"/>
      <c r="B1229" s="77" t="n">
        <v>5</v>
      </c>
      <c r="C1229" s="77" t="inlineStr">
        <is>
          <t>[High Speed Reached] (FLA)</t>
        </is>
      </c>
      <c r="D1229" s="78" t="inlineStr">
        <is>
          <t>High speed reached</t>
        </is>
      </c>
    </row>
    <row customFormat="1" r="1230" s="60">
      <c r="A1230" s="76" t="n"/>
      <c r="B1230" s="77" t="n">
        <v>6</v>
      </c>
      <c r="C1230" s="77" t="inlineStr">
        <is>
          <t>[Current Thd Reached] (CTA)</t>
        </is>
      </c>
      <c r="D1230" s="78" t="inlineStr">
        <is>
          <t>Current threshold reached</t>
        </is>
      </c>
    </row>
    <row customFormat="1" r="1231" s="60">
      <c r="A1231" s="76" t="n"/>
      <c r="B1231" s="77" t="n">
        <v>7</v>
      </c>
      <c r="C1231" s="77" t="inlineStr">
        <is>
          <t>[Ref Freq Reached] (SRA)</t>
        </is>
      </c>
      <c r="D1231" s="78" t="inlineStr">
        <is>
          <t>Reference frequency  reached</t>
        </is>
      </c>
    </row>
    <row customFormat="1" r="1232" s="60">
      <c r="A1232" s="76" t="n"/>
      <c r="B1232" s="77" t="n">
        <v>8</v>
      </c>
      <c r="C1232" s="77" t="inlineStr">
        <is>
          <t>[Motor Therm Thd reached] (TSA)</t>
        </is>
      </c>
      <c r="D1232" s="78" t="inlineStr">
        <is>
          <t>Motor thermal threshold reached</t>
        </is>
      </c>
    </row>
    <row customFormat="1" r="1233" s="60">
      <c r="A1233" s="76" t="n"/>
      <c r="B1233" s="77" t="n">
        <v>9</v>
      </c>
      <c r="C1233" s="77" t="inlineStr">
        <is>
          <t>[Brake Sequence] (BLC)</t>
        </is>
      </c>
      <c r="D1233" s="78" t="inlineStr">
        <is>
          <t>Brake sequence</t>
        </is>
      </c>
    </row>
    <row customFormat="1" r="1234" s="60">
      <c r="A1234" s="76" t="n"/>
      <c r="B1234" s="77" t="n">
        <v>10</v>
      </c>
      <c r="C1234" s="77" t="inlineStr">
        <is>
          <t>[PID error Warning] (PEE)</t>
        </is>
      </c>
      <c r="D1234" s="78" t="inlineStr">
        <is>
          <t>PID error Warning</t>
        </is>
      </c>
    </row>
    <row customFormat="1" r="1235" s="60">
      <c r="A1235" s="76" t="n"/>
      <c r="B1235" s="77" t="n">
        <v>11</v>
      </c>
      <c r="C1235" s="77" t="inlineStr">
        <is>
          <t>[PID Feedback Warn] (PFA)</t>
        </is>
      </c>
      <c r="D1235" s="78" t="inlineStr">
        <is>
          <t>PID feedback Warning</t>
        </is>
      </c>
    </row>
    <row customFormat="1" r="1236" s="60">
      <c r="A1236" s="76" t="n"/>
      <c r="B1236" s="77" t="n">
        <v>13</v>
      </c>
      <c r="C1236" s="77" t="inlineStr">
        <is>
          <t>[Mot Freq High Thd 2] (F2A)</t>
        </is>
      </c>
      <c r="D1236" s="78" t="inlineStr">
        <is>
          <t>Motor frequency high threshold 2 reached</t>
        </is>
      </c>
    </row>
    <row customFormat="1" r="1237" s="60">
      <c r="A1237" s="76" t="n"/>
      <c r="B1237" s="77" t="n">
        <v>14</v>
      </c>
      <c r="C1237" s="77" t="inlineStr">
        <is>
          <t>[Drv Therm Thd reached] (TAD)</t>
        </is>
      </c>
      <c r="D1237" s="78" t="inlineStr">
        <is>
          <t>Drive thermal threshold reached</t>
        </is>
      </c>
    </row>
    <row customFormat="1" r="1238" s="60">
      <c r="A1238" s="76" t="n"/>
      <c r="B1238" s="77" t="n">
        <v>16</v>
      </c>
      <c r="C1238" s="77" t="inlineStr">
        <is>
          <t>[Ref Freq High Thd reached] (RTAH)</t>
        </is>
      </c>
      <c r="D1238" s="78" t="inlineStr">
        <is>
          <t>Reference frequency high threshold reached</t>
        </is>
      </c>
    </row>
    <row customFormat="1" r="1239" s="60">
      <c r="A1239" s="76" t="n"/>
      <c r="B1239" s="77" t="n">
        <v>17</v>
      </c>
      <c r="C1239" s="77" t="inlineStr">
        <is>
          <t>[Ref Freq Low Thd reached] (RTAL)</t>
        </is>
      </c>
      <c r="D1239" s="78" t="inlineStr">
        <is>
          <t>Reference frequency low threshold reached</t>
        </is>
      </c>
    </row>
    <row customFormat="1" r="1240" s="60">
      <c r="A1240" s="76" t="n"/>
      <c r="B1240" s="77" t="n">
        <v>18</v>
      </c>
      <c r="C1240" s="77" t="inlineStr">
        <is>
          <t>[Mot Freq Low Thd] (FTAL)</t>
        </is>
      </c>
      <c r="D1240" s="78" t="inlineStr">
        <is>
          <t>Motor frequency low threshold reached</t>
        </is>
      </c>
    </row>
    <row customFormat="1" r="1241" s="60">
      <c r="A1241" s="76" t="n"/>
      <c r="B1241" s="77" t="n">
        <v>19</v>
      </c>
      <c r="C1241" s="77" t="inlineStr">
        <is>
          <t>[Mot Freq Low Thd 2] (F2AL)</t>
        </is>
      </c>
      <c r="D1241" s="78" t="inlineStr">
        <is>
          <t>Motor frequency low threshold 2 reached</t>
        </is>
      </c>
    </row>
    <row customFormat="1" r="1242" s="60">
      <c r="A1242" s="76" t="n"/>
      <c r="B1242" s="77" t="n">
        <v>20</v>
      </c>
      <c r="C1242" s="77" t="inlineStr">
        <is>
          <t>[Low Current Reached] (CTAL)</t>
        </is>
      </c>
      <c r="D1242" s="78" t="inlineStr">
        <is>
          <t>Low Current Threshold Reached</t>
        </is>
      </c>
    </row>
    <row customFormat="1" r="1243" s="60">
      <c r="A1243" s="76" t="n"/>
      <c r="B1243" s="77" t="n">
        <v>21</v>
      </c>
      <c r="C1243" s="77" t="inlineStr">
        <is>
          <t>[Process Undld Warning] (ULA)</t>
        </is>
      </c>
      <c r="D1243" s="78" t="inlineStr">
        <is>
          <t>Process underload Warning</t>
        </is>
      </c>
    </row>
    <row customFormat="1" r="1244" s="60">
      <c r="A1244" s="76" t="n"/>
      <c r="B1244" s="77" t="n">
        <v>22</v>
      </c>
      <c r="C1244" s="77" t="inlineStr">
        <is>
          <t>[Process Overload Warning] (OLA)</t>
        </is>
      </c>
      <c r="D1244" s="78" t="inlineStr">
        <is>
          <t>Process Overload Warning</t>
        </is>
      </c>
    </row>
    <row customFormat="1" r="1245" s="60">
      <c r="A1245" s="76" t="n"/>
      <c r="B1245" s="77" t="n">
        <v>23</v>
      </c>
      <c r="C1245" s="77" t="inlineStr">
        <is>
          <t>[PID High Fdbck Warn] (PFAH)</t>
        </is>
      </c>
      <c r="D1245" s="78" t="inlineStr">
        <is>
          <t>PID High Feedback Warning</t>
        </is>
      </c>
    </row>
    <row customFormat="1" r="1246" s="60">
      <c r="A1246" s="76" t="n"/>
      <c r="B1246" s="77" t="n">
        <v>24</v>
      </c>
      <c r="C1246" s="77" t="inlineStr">
        <is>
          <t>[PID Low Fdbck Warn] (PFAL)</t>
        </is>
      </c>
      <c r="D1246" s="78" t="inlineStr">
        <is>
          <t>PID Low Feedback Warning</t>
        </is>
      </c>
    </row>
    <row customFormat="1" r="1247" s="60">
      <c r="A1247" s="76" t="n"/>
      <c r="B1247" s="77" t="n">
        <v>25</v>
      </c>
      <c r="C1247" s="77" t="inlineStr">
        <is>
          <t>[Regulation Warning] (PISH)</t>
        </is>
      </c>
      <c r="D1247" s="78" t="inlineStr">
        <is>
          <t>Regulation Warning</t>
        </is>
      </c>
    </row>
    <row customFormat="1" r="1248" s="60">
      <c r="A1248" s="76" t="n"/>
      <c r="B1248" s="77" t="n">
        <v>26</v>
      </c>
      <c r="C1248" s="77" t="inlineStr">
        <is>
          <t>[Forced Run] (ERN)</t>
        </is>
      </c>
      <c r="D1248" s="78" t="inlineStr">
        <is>
          <t>Forced Run</t>
        </is>
      </c>
    </row>
    <row customFormat="1" r="1249" s="60">
      <c r="A1249" s="76" t="n"/>
      <c r="B1249" s="77" t="n">
        <v>28</v>
      </c>
      <c r="C1249" s="77" t="inlineStr">
        <is>
          <t>[High Torque Warning] (TTHA)</t>
        </is>
      </c>
      <c r="D1249" s="78" t="inlineStr">
        <is>
          <t>High torque Warning</t>
        </is>
      </c>
    </row>
    <row customFormat="1" r="1250" s="60">
      <c r="A1250" s="76" t="n"/>
      <c r="B1250" s="77" t="n">
        <v>29</v>
      </c>
      <c r="C1250" s="77" t="inlineStr">
        <is>
          <t>[Low Torque Warning] (TTLA)</t>
        </is>
      </c>
      <c r="D1250" s="78" t="inlineStr">
        <is>
          <t>Low torque Warning</t>
        </is>
      </c>
    </row>
    <row customFormat="1" r="1251" s="60">
      <c r="A1251" s="76" t="n"/>
      <c r="B1251" s="77" t="n">
        <v>30</v>
      </c>
      <c r="C1251" s="77" t="inlineStr">
        <is>
          <t>[Forward] (MFRD)</t>
        </is>
      </c>
      <c r="D1251" s="78" t="inlineStr">
        <is>
          <t>Run forward</t>
        </is>
      </c>
    </row>
    <row customFormat="1" r="1252" s="60">
      <c r="A1252" s="76" t="n"/>
      <c r="B1252" s="77" t="n">
        <v>31</v>
      </c>
      <c r="C1252" s="77" t="inlineStr">
        <is>
          <t>[Reverse] (MRRS)</t>
        </is>
      </c>
      <c r="D1252" s="78" t="inlineStr">
        <is>
          <t>Run reverse</t>
        </is>
      </c>
    </row>
    <row customFormat="1" r="1253" s="60">
      <c r="A1253" s="76" t="n"/>
      <c r="B1253" s="77" t="n">
        <v>34</v>
      </c>
      <c r="C1253" s="77" t="inlineStr">
        <is>
          <t>[Ramp switching] (RP2)</t>
        </is>
      </c>
      <c r="D1253" s="78" t="inlineStr">
        <is>
          <t>Ramp switching</t>
        </is>
      </c>
    </row>
    <row customFormat="1" r="1254" s="60">
      <c r="A1254" s="76" t="n"/>
      <c r="B1254" s="77" t="n">
        <v>37</v>
      </c>
      <c r="C1254" s="77" t="inlineStr">
        <is>
          <t>[Mot2 Therm Thd reached] (TS2)</t>
        </is>
      </c>
      <c r="D1254" s="78" t="inlineStr">
        <is>
          <t>Motor 2 thermal threshold reached</t>
        </is>
      </c>
    </row>
    <row customFormat="1" r="1255" s="60">
      <c r="A1255" s="76" t="n"/>
      <c r="B1255" s="77" t="n">
        <v>38</v>
      </c>
      <c r="C1255" s="77" t="inlineStr">
        <is>
          <t>[Mot3 Therm Thd reached] (TS3)</t>
        </is>
      </c>
      <c r="D1255" s="78" t="inlineStr">
        <is>
          <t>Motor 3 thermal threshold reached</t>
        </is>
      </c>
    </row>
    <row customFormat="1" r="1256" s="60">
      <c r="A1256" s="76" t="n"/>
      <c r="B1256" s="77" t="n">
        <v>39</v>
      </c>
      <c r="C1256" s="77" t="inlineStr">
        <is>
          <t>[Mot4 Therm Thd reached] (TS4)</t>
        </is>
      </c>
      <c r="D1256" s="78" t="inlineStr">
        <is>
          <t>Motor 4 thermal threshold reached</t>
        </is>
      </c>
    </row>
    <row customFormat="1" r="1257" s="60">
      <c r="A1257" s="76" t="n"/>
      <c r="B1257" s="77" t="n">
        <v>42</v>
      </c>
      <c r="C1257" s="77" t="inlineStr">
        <is>
          <t>[HMI cmd] (BMP)</t>
        </is>
      </c>
      <c r="D1257" s="78" t="inlineStr">
        <is>
          <t>HMI command</t>
        </is>
      </c>
    </row>
    <row customFormat="1" r="1258" s="60">
      <c r="A1258" s="76" t="n"/>
      <c r="B1258" s="77" t="n">
        <v>47</v>
      </c>
      <c r="C1258" s="77" t="inlineStr">
        <is>
          <t>[Neg Torque] (ATS)</t>
        </is>
      </c>
      <c r="D1258" s="78" t="inlineStr">
        <is>
          <t>Negative torque</t>
        </is>
      </c>
    </row>
    <row customFormat="1" r="1259" s="60">
      <c r="A1259" s="76" t="n"/>
      <c r="B1259" s="77" t="n">
        <v>48</v>
      </c>
      <c r="C1259" s="77" t="inlineStr">
        <is>
          <t>[Cnfg.0 act.] (CNF0)</t>
        </is>
      </c>
      <c r="D1259" s="78" t="inlineStr">
        <is>
          <t>Configuration 0 active</t>
        </is>
      </c>
    </row>
    <row customFormat="1" r="1260" s="60">
      <c r="A1260" s="76" t="n"/>
      <c r="B1260" s="77" t="n">
        <v>49</v>
      </c>
      <c r="C1260" s="77" t="inlineStr">
        <is>
          <t>[Cnfg.1 act.] (CNF1)</t>
        </is>
      </c>
      <c r="D1260" s="78" t="inlineStr">
        <is>
          <t>Configuration 1 active</t>
        </is>
      </c>
    </row>
    <row customFormat="1" r="1261" s="60">
      <c r="A1261" s="76" t="n"/>
      <c r="B1261" s="77" t="n">
        <v>50</v>
      </c>
      <c r="C1261" s="77" t="inlineStr">
        <is>
          <t>[Cnfg.2 act.] (CNF2)</t>
        </is>
      </c>
      <c r="D1261" s="78" t="inlineStr">
        <is>
          <t>Configuration 2 active</t>
        </is>
      </c>
    </row>
    <row customFormat="1" r="1262" s="60">
      <c r="A1262" s="76" t="n"/>
      <c r="B1262" s="77" t="n">
        <v>51</v>
      </c>
      <c r="C1262" s="77" t="inlineStr">
        <is>
          <t>[Configuration 3 Active] (CNF3)</t>
        </is>
      </c>
      <c r="D1262" s="78" t="inlineStr">
        <is>
          <t>Configuration 3 active</t>
        </is>
      </c>
    </row>
    <row customFormat="1" r="1263" s="60">
      <c r="A1263" s="76" t="n"/>
      <c r="B1263" s="77" t="n">
        <v>52</v>
      </c>
      <c r="C1263" s="77" t="inlineStr">
        <is>
          <t>[set 1 active] (CFP1)</t>
        </is>
      </c>
      <c r="D1263" s="78" t="inlineStr">
        <is>
          <t>Parameter set 1 active</t>
        </is>
      </c>
    </row>
    <row customFormat="1" r="1264" s="60">
      <c r="A1264" s="76" t="n"/>
      <c r="B1264" s="77" t="n">
        <v>53</v>
      </c>
      <c r="C1264" s="77" t="inlineStr">
        <is>
          <t>[set 2 active] (CFP2)</t>
        </is>
      </c>
      <c r="D1264" s="78" t="inlineStr">
        <is>
          <t>Parameter set 2 active</t>
        </is>
      </c>
    </row>
    <row customFormat="1" r="1265" s="60">
      <c r="A1265" s="76" t="n"/>
      <c r="B1265" s="77" t="n">
        <v>54</v>
      </c>
      <c r="C1265" s="77" t="inlineStr">
        <is>
          <t>[set 3 active] (CFP3)</t>
        </is>
      </c>
      <c r="D1265" s="78" t="inlineStr">
        <is>
          <t>Parameter set 3 active</t>
        </is>
      </c>
    </row>
    <row customFormat="1" r="1266" s="60">
      <c r="A1266" s="76" t="n"/>
      <c r="B1266" s="77" t="n">
        <v>64</v>
      </c>
      <c r="C1266" s="77" t="inlineStr">
        <is>
          <t>[DC charged] (DBL)</t>
        </is>
      </c>
      <c r="D1266" s="78" t="inlineStr">
        <is>
          <t>DC bus charged</t>
        </is>
      </c>
    </row>
    <row customFormat="1" r="1267" s="60">
      <c r="A1267" s="76" t="n"/>
      <c r="B1267" s="77" t="n">
        <v>72</v>
      </c>
      <c r="C1267" s="77" t="inlineStr">
        <is>
          <t>[Pulse Warn Thd Reached] (FQLA)</t>
        </is>
      </c>
      <c r="D1267" s="78" t="inlineStr">
        <is>
          <t>Pulse warning threshold reached</t>
        </is>
      </c>
    </row>
    <row customFormat="1" r="1268" s="60">
      <c r="A1268" s="76" t="n"/>
      <c r="B1268" s="77" t="n">
        <v>77</v>
      </c>
      <c r="C1268" s="77" t="inlineStr">
        <is>
          <t>[I present] (MCP)</t>
        </is>
      </c>
      <c r="D1268" s="78" t="inlineStr">
        <is>
          <t>I present</t>
        </is>
      </c>
    </row>
    <row customFormat="1" r="1269" s="60">
      <c r="A1269" s="76" t="n"/>
      <c r="B1269" s="77" t="n">
        <v>80</v>
      </c>
      <c r="C1269" s="77" t="inlineStr">
        <is>
          <t>[Warning Grp 1] (AG1)</t>
        </is>
      </c>
      <c r="D1269" s="78" t="inlineStr">
        <is>
          <t>Warning group 1</t>
        </is>
      </c>
    </row>
    <row customFormat="1" r="1270" s="60">
      <c r="A1270" s="76" t="n"/>
      <c r="B1270" s="77" t="n">
        <v>81</v>
      </c>
      <c r="C1270" s="77" t="inlineStr">
        <is>
          <t>[Warning Grp 2] (AG2)</t>
        </is>
      </c>
      <c r="D1270" s="78" t="inlineStr">
        <is>
          <t>Warning group 2</t>
        </is>
      </c>
    </row>
    <row customFormat="1" r="1271" s="60">
      <c r="A1271" s="76" t="n"/>
      <c r="B1271" s="77" t="n">
        <v>82</v>
      </c>
      <c r="C1271" s="77" t="inlineStr">
        <is>
          <t>[Warning Grp 3] (AG3)</t>
        </is>
      </c>
      <c r="D1271" s="78" t="inlineStr">
        <is>
          <t>Warning group 3</t>
        </is>
      </c>
    </row>
    <row customFormat="1" r="1272" s="60">
      <c r="A1272" s="76" t="n"/>
      <c r="B1272" s="77" t="n">
        <v>87</v>
      </c>
      <c r="C1272" s="77" t="inlineStr">
        <is>
          <t>[External Error Warning] (EFA)</t>
        </is>
      </c>
      <c r="D1272" s="78" t="inlineStr">
        <is>
          <t>External error warning</t>
        </is>
      </c>
    </row>
    <row customFormat="1" r="1273" s="60">
      <c r="A1273" s="76" t="n"/>
      <c r="B1273" s="77" t="n">
        <v>88</v>
      </c>
      <c r="C1273" s="77" t="inlineStr">
        <is>
          <t>[Undervoltage Warning ] (USA)</t>
        </is>
      </c>
      <c r="D1273" s="78" t="inlineStr">
        <is>
          <t xml:space="preserve">Undervoltage Warning </t>
        </is>
      </c>
    </row>
    <row customFormat="1" r="1274" s="60">
      <c r="A1274" s="76" t="n"/>
      <c r="B1274" s="77" t="n">
        <v>89</v>
      </c>
      <c r="C1274" s="77" t="inlineStr">
        <is>
          <t>[Preventive UnderV Active] (UPA)</t>
        </is>
      </c>
      <c r="D1274" s="78" t="inlineStr">
        <is>
          <t>Preventive undervoltage active</t>
        </is>
      </c>
    </row>
    <row customFormat="1" r="1275" s="60">
      <c r="A1275" s="76" t="n"/>
      <c r="B1275" s="77" t="n">
        <v>90</v>
      </c>
      <c r="C1275" s="77" t="inlineStr">
        <is>
          <t>[Slipping warn] (ANA)</t>
        </is>
      </c>
      <c r="D1275" s="78" t="inlineStr">
        <is>
          <t>Slipping warning</t>
        </is>
      </c>
    </row>
    <row customFormat="1" r="1276" s="60">
      <c r="A1276" s="76" t="n"/>
      <c r="B1276" s="77" t="n">
        <v>91</v>
      </c>
      <c r="C1276" s="77" t="inlineStr">
        <is>
          <t>[Drive Thermal Warning] (THA)</t>
        </is>
      </c>
      <c r="D1276" s="78" t="inlineStr">
        <is>
          <t>Drive thermal state Warning</t>
        </is>
      </c>
    </row>
    <row customFormat="1" r="1277" s="60">
      <c r="A1277" s="76" t="n"/>
      <c r="B1277" s="77" t="n">
        <v>93</v>
      </c>
      <c r="C1277" s="77" t="inlineStr">
        <is>
          <t>[Load Mvt Warn] (BSA)</t>
        </is>
      </c>
      <c r="D1277" s="78" t="inlineStr">
        <is>
          <t>Load movement warning</t>
        </is>
      </c>
    </row>
    <row customFormat="1" r="1278" s="60">
      <c r="A1278" s="76" t="n"/>
      <c r="B1278" s="77" t="n">
        <v>94</v>
      </c>
      <c r="C1278" s="77" t="inlineStr">
        <is>
          <t>[Brake Contact Warn] (BCA)</t>
        </is>
      </c>
      <c r="D1278" s="78" t="inlineStr">
        <is>
          <t>Brake contact warning</t>
        </is>
      </c>
    </row>
    <row customFormat="1" r="1279" s="60">
      <c r="A1279" s="76" t="n"/>
      <c r="B1279" s="77" t="n">
        <v>95</v>
      </c>
      <c r="C1279" s="77" t="inlineStr">
        <is>
          <t>[Lim T/I Reached] (SSA)</t>
        </is>
      </c>
      <c r="D1279" s="78" t="inlineStr">
        <is>
          <t>Limit torque / I reached</t>
        </is>
      </c>
    </row>
    <row customFormat="1" r="1280" s="60">
      <c r="A1280" s="76" t="n"/>
      <c r="B1280" s="77" t="n">
        <v>96</v>
      </c>
      <c r="C1280" s="77" t="inlineStr">
        <is>
          <t>[Ref Freq Channel 1] (FR1)</t>
        </is>
      </c>
      <c r="D1280" s="78" t="inlineStr">
        <is>
          <t>Reference frequency channel 1</t>
        </is>
      </c>
    </row>
    <row customFormat="1" r="1281" s="60">
      <c r="A1281" s="76" t="n"/>
      <c r="B1281" s="77" t="n">
        <v>97</v>
      </c>
      <c r="C1281" s="77" t="inlineStr">
        <is>
          <t>[Ref Freq Channel 2] (FR2)</t>
        </is>
      </c>
      <c r="D1281" s="78" t="inlineStr">
        <is>
          <t>Reference frequency channel 2</t>
        </is>
      </c>
    </row>
    <row customFormat="1" r="1282" s="60">
      <c r="A1282" s="76" t="n"/>
      <c r="B1282" s="77" t="n">
        <v>98</v>
      </c>
      <c r="C1282" s="77" t="inlineStr">
        <is>
          <t>[Cmd Channel 1] (CD1)</t>
        </is>
      </c>
      <c r="D1282" s="78" t="inlineStr">
        <is>
          <t>Command channel 1</t>
        </is>
      </c>
    </row>
    <row customFormat="1" r="1283" s="60">
      <c r="A1283" s="76" t="n"/>
      <c r="B1283" s="77" t="n">
        <v>99</v>
      </c>
      <c r="C1283" s="77" t="inlineStr">
        <is>
          <t>[Cmd Channel 2] (CD2)</t>
        </is>
      </c>
      <c r="D1283" s="78" t="inlineStr">
        <is>
          <t>Command channel 1</t>
        </is>
      </c>
    </row>
    <row customFormat="1" r="1284" s="60">
      <c r="A1284" s="76" t="n"/>
      <c r="B1284" s="77" t="n">
        <v>100</v>
      </c>
      <c r="C1284" s="77" t="inlineStr">
        <is>
          <t>[ch1B active] (FR1B)</t>
        </is>
      </c>
      <c r="D1284" s="78" t="inlineStr">
        <is>
          <t>Command ch = ch 1B</t>
        </is>
      </c>
    </row>
    <row customFormat="1" r="1285" s="60">
      <c r="A1285" s="76" t="n"/>
      <c r="B1285" s="77" t="n">
        <v>103</v>
      </c>
      <c r="C1285" s="77" t="inlineStr">
        <is>
          <t>[Trq ctrl Warning] (RTA)</t>
        </is>
      </c>
      <c r="D1285" s="78" t="inlineStr">
        <is>
          <t>Torque control timeout warning</t>
        </is>
      </c>
    </row>
    <row customFormat="1" r="1286" s="60">
      <c r="A1286" s="76" t="n"/>
      <c r="B1286" s="77" t="n">
        <v>107</v>
      </c>
      <c r="C1286" s="77" t="inlineStr">
        <is>
          <t>[AI3 4-20 Loss Warning] (AP3)</t>
        </is>
      </c>
      <c r="D1286" s="78" t="inlineStr">
        <is>
          <t>AI3 4-20 Loss Warning</t>
        </is>
      </c>
    </row>
    <row customFormat="1" r="1287" s="60">
      <c r="A1287" s="76" t="n"/>
      <c r="B1287" s="77" t="n">
        <v>108</v>
      </c>
      <c r="C1287" s="77" t="inlineStr">
        <is>
          <t>[AI4 4-20 Loss Warn] (AP4)</t>
        </is>
      </c>
      <c r="D1287" s="78" t="inlineStr">
        <is>
          <t>AI4 4-20 Loss Warning</t>
        </is>
      </c>
    </row>
    <row customFormat="1" r="1288" s="60">
      <c r="A1288" s="76" t="n"/>
      <c r="B1288" s="77" t="n">
        <v>123</v>
      </c>
      <c r="C1288" s="77" t="inlineStr">
        <is>
          <t>[AI1 4-20 Loss Warning] (AP1)</t>
        </is>
      </c>
      <c r="D1288" s="78" t="inlineStr">
        <is>
          <t>AI1 4-20 loss Warning</t>
        </is>
      </c>
    </row>
    <row customFormat="1" r="1289" s="60">
      <c r="A1289" s="76" t="n"/>
      <c r="B1289" s="77" t="n">
        <v>127</v>
      </c>
      <c r="C1289" s="77" t="inlineStr">
        <is>
          <t>[Ready] (RDY)</t>
        </is>
      </c>
      <c r="D1289" s="78" t="inlineStr">
        <is>
          <t>Ready</t>
        </is>
      </c>
    </row>
    <row customFormat="1" r="1290" s="60">
      <c r="A1290" s="76" t="n"/>
      <c r="B1290" s="77" t="n">
        <v>128</v>
      </c>
      <c r="C1290" s="77" t="inlineStr">
        <is>
          <t>[Yes] (YES)</t>
        </is>
      </c>
      <c r="D1290" s="78" t="inlineStr">
        <is>
          <t>Yes</t>
        </is>
      </c>
    </row>
    <row customFormat="1" r="1291" s="60">
      <c r="A1291" s="76" t="n"/>
      <c r="B1291" s="77" t="n">
        <v>129</v>
      </c>
      <c r="C1291" s="77" t="inlineStr">
        <is>
          <t>[DI1] (LI1)</t>
        </is>
      </c>
      <c r="D1291" s="78" t="inlineStr">
        <is>
          <t>Digital Input 1</t>
        </is>
      </c>
    </row>
    <row customFormat="1" r="1292" s="60">
      <c r="A1292" s="76" t="n"/>
      <c r="B1292" s="77" t="n">
        <v>130</v>
      </c>
      <c r="C1292" s="77" t="inlineStr">
        <is>
          <t>[DI2] (LI2)</t>
        </is>
      </c>
      <c r="D1292" s="78" t="inlineStr">
        <is>
          <t>Digital Input 2</t>
        </is>
      </c>
    </row>
    <row customFormat="1" r="1293" s="60">
      <c r="A1293" s="76" t="n"/>
      <c r="B1293" s="77" t="n">
        <v>131</v>
      </c>
      <c r="C1293" s="77" t="inlineStr">
        <is>
          <t>[DI3] (LI3)</t>
        </is>
      </c>
      <c r="D1293" s="78" t="inlineStr">
        <is>
          <t>Digital Input 3</t>
        </is>
      </c>
    </row>
    <row customFormat="1" r="1294" s="60">
      <c r="A1294" s="76" t="n"/>
      <c r="B1294" s="77" t="n">
        <v>132</v>
      </c>
      <c r="C1294" s="77" t="inlineStr">
        <is>
          <t>[DI4] (LI4)</t>
        </is>
      </c>
      <c r="D1294" s="78" t="inlineStr">
        <is>
          <t>Digital Input 4</t>
        </is>
      </c>
    </row>
    <row customFormat="1" r="1295" s="60">
      <c r="A1295" s="76" t="n"/>
      <c r="B1295" s="77" t="n">
        <v>133</v>
      </c>
      <c r="C1295" s="77" t="inlineStr">
        <is>
          <t>[DI5] (LI5)</t>
        </is>
      </c>
      <c r="D1295" s="78" t="inlineStr">
        <is>
          <t>Digital Input 5</t>
        </is>
      </c>
    </row>
    <row customFormat="1" r="1296" s="60">
      <c r="A1296" s="76" t="n"/>
      <c r="B1296" s="77" t="n">
        <v>134</v>
      </c>
      <c r="C1296" s="77" t="inlineStr">
        <is>
          <t>[DI6] (LI6)</t>
        </is>
      </c>
      <c r="D1296" s="78" t="inlineStr">
        <is>
          <t>Digital Input 6</t>
        </is>
      </c>
    </row>
    <row customFormat="1" r="1297" s="60">
      <c r="A1297" s="76" t="n"/>
      <c r="B1297" s="77" t="n">
        <v>135</v>
      </c>
      <c r="C1297" s="77" t="inlineStr">
        <is>
          <t>[DI7] (LI7)</t>
        </is>
      </c>
      <c r="D1297" s="78" t="inlineStr">
        <is>
          <t>Digital input 7</t>
        </is>
      </c>
    </row>
    <row customFormat="1" r="1298" s="60">
      <c r="A1298" s="76" t="n"/>
      <c r="B1298" s="77" t="n">
        <v>136</v>
      </c>
      <c r="C1298" s="77" t="inlineStr">
        <is>
          <t>[DI8] (LI8)</t>
        </is>
      </c>
      <c r="D1298" s="78" t="inlineStr">
        <is>
          <t>Digital input 8</t>
        </is>
      </c>
    </row>
    <row customFormat="1" r="1299" s="60">
      <c r="A1299" s="76" t="n"/>
      <c r="B1299" s="77" t="n">
        <v>139</v>
      </c>
      <c r="C1299" s="77" t="inlineStr">
        <is>
          <t>[DI11] (LI11)</t>
        </is>
      </c>
      <c r="D1299" s="78" t="inlineStr">
        <is>
          <t>Digital Input 11</t>
        </is>
      </c>
    </row>
    <row customFormat="1" r="1300" s="60">
      <c r="A1300" s="76" t="n"/>
      <c r="B1300" s="77" t="n">
        <v>140</v>
      </c>
      <c r="C1300" s="77" t="inlineStr">
        <is>
          <t>[DI12] (LI12)</t>
        </is>
      </c>
      <c r="D1300" s="78" t="inlineStr">
        <is>
          <t>Digital Input 12</t>
        </is>
      </c>
    </row>
    <row customFormat="1" r="1301" s="60">
      <c r="A1301" s="76" t="n"/>
      <c r="B1301" s="77" t="n">
        <v>141</v>
      </c>
      <c r="C1301" s="77" t="inlineStr">
        <is>
          <t>[DI13] (LI13)</t>
        </is>
      </c>
      <c r="D1301" s="78" t="inlineStr">
        <is>
          <t>Digital Input 13</t>
        </is>
      </c>
    </row>
    <row customFormat="1" r="1302" s="60">
      <c r="A1302" s="76" t="n"/>
      <c r="B1302" s="77" t="n">
        <v>142</v>
      </c>
      <c r="C1302" s="77" t="inlineStr">
        <is>
          <t>[DI14] (LI14)</t>
        </is>
      </c>
      <c r="D1302" s="78" t="inlineStr">
        <is>
          <t>Digital Input 14</t>
        </is>
      </c>
    </row>
    <row customFormat="1" r="1303" s="60">
      <c r="A1303" s="76" t="n"/>
      <c r="B1303" s="77" t="n">
        <v>143</v>
      </c>
      <c r="C1303" s="77" t="inlineStr">
        <is>
          <t>[DI15] (LI15)</t>
        </is>
      </c>
      <c r="D1303" s="78" t="inlineStr">
        <is>
          <t>Digital Input 15</t>
        </is>
      </c>
    </row>
    <row customFormat="1" r="1304" s="60">
      <c r="A1304" s="76" t="n"/>
      <c r="B1304" s="77" t="n">
        <v>144</v>
      </c>
      <c r="C1304" s="77" t="inlineStr">
        <is>
          <t>[DI16] (LI16)</t>
        </is>
      </c>
      <c r="D1304" s="78" t="inlineStr">
        <is>
          <t>Digital Input 16</t>
        </is>
      </c>
    </row>
    <row customFormat="1" r="1305" s="60">
      <c r="A1305" s="76" t="n"/>
      <c r="B1305" s="77" t="n">
        <v>160</v>
      </c>
      <c r="C1305" s="77" t="inlineStr">
        <is>
          <t>[CD00] (CD00)</t>
        </is>
      </c>
      <c r="D1305" s="78" t="inlineStr">
        <is>
          <t>Bit 0 digital input ctrl word</t>
        </is>
      </c>
    </row>
    <row customFormat="1" r="1306" s="60">
      <c r="A1306" s="76" t="n"/>
      <c r="B1306" s="77" t="n">
        <v>161</v>
      </c>
      <c r="C1306" s="77" t="inlineStr">
        <is>
          <t>[CD01] (CD01)</t>
        </is>
      </c>
      <c r="D1306" s="78" t="inlineStr">
        <is>
          <t>Bit 1 digital input ctrl word</t>
        </is>
      </c>
    </row>
    <row customFormat="1" r="1307" s="60">
      <c r="A1307" s="76" t="n"/>
      <c r="B1307" s="77" t="n">
        <v>162</v>
      </c>
      <c r="C1307" s="77" t="inlineStr">
        <is>
          <t>[CD02] (CD02)</t>
        </is>
      </c>
      <c r="D1307" s="78" t="inlineStr">
        <is>
          <t>Bit 2 digital input ctrl word</t>
        </is>
      </c>
    </row>
    <row customFormat="1" r="1308" s="60">
      <c r="A1308" s="76" t="n"/>
      <c r="B1308" s="77" t="n">
        <v>163</v>
      </c>
      <c r="C1308" s="77" t="inlineStr">
        <is>
          <t>[CD03] (CD03)</t>
        </is>
      </c>
      <c r="D1308" s="78" t="inlineStr">
        <is>
          <t>Bit 3 digital input ctrl word</t>
        </is>
      </c>
    </row>
    <row customFormat="1" r="1309" s="60">
      <c r="A1309" s="76" t="n"/>
      <c r="B1309" s="77" t="n">
        <v>164</v>
      </c>
      <c r="C1309" s="77" t="inlineStr">
        <is>
          <t>[CD04] (CD04)</t>
        </is>
      </c>
      <c r="D1309" s="78" t="inlineStr">
        <is>
          <t>Bit 4 digital input ctrl word</t>
        </is>
      </c>
    </row>
    <row customFormat="1" r="1310" s="60">
      <c r="A1310" s="76" t="n"/>
      <c r="B1310" s="77" t="n">
        <v>165</v>
      </c>
      <c r="C1310" s="77" t="inlineStr">
        <is>
          <t>[CD05] (CD05)</t>
        </is>
      </c>
      <c r="D1310" s="78" t="inlineStr">
        <is>
          <t>Bit 5 digital input ctrl word</t>
        </is>
      </c>
    </row>
    <row customFormat="1" r="1311" s="60">
      <c r="A1311" s="76" t="n"/>
      <c r="B1311" s="77" t="n">
        <v>166</v>
      </c>
      <c r="C1311" s="77" t="inlineStr">
        <is>
          <t>[CD06] (CD06)</t>
        </is>
      </c>
      <c r="D1311" s="78" t="inlineStr">
        <is>
          <t>Bit 6 digital input ctrl word</t>
        </is>
      </c>
    </row>
    <row customFormat="1" r="1312" s="60">
      <c r="A1312" s="76" t="n"/>
      <c r="B1312" s="77" t="n">
        <v>167</v>
      </c>
      <c r="C1312" s="77" t="inlineStr">
        <is>
          <t>[CD07] (CD07)</t>
        </is>
      </c>
      <c r="D1312" s="78" t="inlineStr">
        <is>
          <t>Bit 7 digital input ctrl word</t>
        </is>
      </c>
    </row>
    <row customFormat="1" r="1313" s="60">
      <c r="A1313" s="76" t="n"/>
      <c r="B1313" s="77" t="n">
        <v>168</v>
      </c>
      <c r="C1313" s="77" t="inlineStr">
        <is>
          <t>[CD08] (CD08)</t>
        </is>
      </c>
      <c r="D1313" s="78" t="inlineStr">
        <is>
          <t>Bit 8 digital input ctrl word</t>
        </is>
      </c>
    </row>
    <row customFormat="1" r="1314" s="60">
      <c r="A1314" s="76" t="n"/>
      <c r="B1314" s="77" t="n">
        <v>169</v>
      </c>
      <c r="C1314" s="77" t="inlineStr">
        <is>
          <t>[CD09] (CD09)</t>
        </is>
      </c>
      <c r="D1314" s="78" t="inlineStr">
        <is>
          <t>Bit 9 digital input ctrl word</t>
        </is>
      </c>
    </row>
    <row customFormat="1" r="1315" s="60">
      <c r="A1315" s="76" t="n"/>
      <c r="B1315" s="77" t="n">
        <v>170</v>
      </c>
      <c r="C1315" s="77" t="inlineStr">
        <is>
          <t>[CD10] (CD10)</t>
        </is>
      </c>
      <c r="D1315" s="78" t="inlineStr">
        <is>
          <t>Bit10 digital input ctrl word</t>
        </is>
      </c>
    </row>
    <row customFormat="1" r="1316" s="60">
      <c r="A1316" s="76" t="n"/>
      <c r="B1316" s="77" t="n">
        <v>171</v>
      </c>
      <c r="C1316" s="77" t="inlineStr">
        <is>
          <t>[CD11] (CD11)</t>
        </is>
      </c>
      <c r="D1316" s="78" t="inlineStr">
        <is>
          <t>Bit11 digital input ctrl word</t>
        </is>
      </c>
    </row>
    <row customFormat="1" r="1317" s="60">
      <c r="A1317" s="76" t="n"/>
      <c r="B1317" s="77" t="n">
        <v>172</v>
      </c>
      <c r="C1317" s="77" t="inlineStr">
        <is>
          <t>[CD12] (CD12)</t>
        </is>
      </c>
      <c r="D1317" s="78" t="inlineStr">
        <is>
          <t>Bit12 digital input ctrl word</t>
        </is>
      </c>
    </row>
    <row customFormat="1" r="1318" s="60">
      <c r="A1318" s="76" t="n"/>
      <c r="B1318" s="77" t="n">
        <v>173</v>
      </c>
      <c r="C1318" s="77" t="inlineStr">
        <is>
          <t>[CD13] (CD13)</t>
        </is>
      </c>
      <c r="D1318" s="78" t="inlineStr">
        <is>
          <t>Bit13 digital input ctrl word</t>
        </is>
      </c>
    </row>
    <row customFormat="1" r="1319" s="60">
      <c r="A1319" s="76" t="n"/>
      <c r="B1319" s="77" t="n">
        <v>174</v>
      </c>
      <c r="C1319" s="77" t="inlineStr">
        <is>
          <t>[CD14] (CD14)</t>
        </is>
      </c>
      <c r="D1319" s="78" t="inlineStr">
        <is>
          <t>Bit14 digital input ctrl word</t>
        </is>
      </c>
    </row>
    <row customFormat="1" r="1320" s="60">
      <c r="A1320" s="76" t="n"/>
      <c r="B1320" s="77" t="n">
        <v>175</v>
      </c>
      <c r="C1320" s="77" t="inlineStr">
        <is>
          <t>[CD15] (CD15)</t>
        </is>
      </c>
      <c r="D1320" s="78" t="inlineStr">
        <is>
          <t>Bit15 digital input ctrl word</t>
        </is>
      </c>
    </row>
    <row customFormat="1" r="1321" s="60">
      <c r="A1321" s="76" t="n"/>
      <c r="B1321" s="77" t="n">
        <v>176</v>
      </c>
      <c r="C1321" s="77" t="inlineStr">
        <is>
          <t>[C100] (C100)</t>
        </is>
      </c>
      <c r="D1321" s="78" t="inlineStr">
        <is>
          <t>Bit 0 Modbus ctrl word</t>
        </is>
      </c>
    </row>
    <row customFormat="1" r="1322" s="60">
      <c r="A1322" s="76" t="n"/>
      <c r="B1322" s="77" t="n">
        <v>177</v>
      </c>
      <c r="C1322" s="77" t="inlineStr">
        <is>
          <t>[C101] (C101)</t>
        </is>
      </c>
      <c r="D1322" s="78" t="inlineStr">
        <is>
          <t>Bit 1 Modbus ctrl word</t>
        </is>
      </c>
    </row>
    <row customFormat="1" r="1323" s="60">
      <c r="A1323" s="76" t="n"/>
      <c r="B1323" s="77" t="n">
        <v>178</v>
      </c>
      <c r="C1323" s="77" t="inlineStr">
        <is>
          <t>[C102] (C102)</t>
        </is>
      </c>
      <c r="D1323" s="78" t="inlineStr">
        <is>
          <t>Bit 2 Modbus ctrl word</t>
        </is>
      </c>
    </row>
    <row customFormat="1" r="1324" s="60">
      <c r="A1324" s="76" t="n"/>
      <c r="B1324" s="77" t="n">
        <v>179</v>
      </c>
      <c r="C1324" s="77" t="inlineStr">
        <is>
          <t>[C103] (C103)</t>
        </is>
      </c>
      <c r="D1324" s="78" t="inlineStr">
        <is>
          <t>Bit 3 Modbus ctrl word</t>
        </is>
      </c>
    </row>
    <row customFormat="1" r="1325" s="60">
      <c r="A1325" s="76" t="n"/>
      <c r="B1325" s="77" t="n">
        <v>180</v>
      </c>
      <c r="C1325" s="77" t="inlineStr">
        <is>
          <t>[C104] (C104)</t>
        </is>
      </c>
      <c r="D1325" s="78" t="inlineStr">
        <is>
          <t>Bit 4 Modbus ctrl word</t>
        </is>
      </c>
    </row>
    <row customFormat="1" r="1326" s="60">
      <c r="A1326" s="76" t="n"/>
      <c r="B1326" s="77" t="n">
        <v>181</v>
      </c>
      <c r="C1326" s="77" t="inlineStr">
        <is>
          <t>[C105] (C105)</t>
        </is>
      </c>
      <c r="D1326" s="78" t="inlineStr">
        <is>
          <t>Bit 5 Modbus ctrl word</t>
        </is>
      </c>
    </row>
    <row customFormat="1" r="1327" s="60">
      <c r="A1327" s="76" t="n"/>
      <c r="B1327" s="77" t="n">
        <v>182</v>
      </c>
      <c r="C1327" s="77" t="inlineStr">
        <is>
          <t>[C106] (C106)</t>
        </is>
      </c>
      <c r="D1327" s="78" t="inlineStr">
        <is>
          <t>Bit 6 Modbus ctrl word</t>
        </is>
      </c>
    </row>
    <row customFormat="1" r="1328" s="60">
      <c r="A1328" s="76" t="n"/>
      <c r="B1328" s="77" t="n">
        <v>183</v>
      </c>
      <c r="C1328" s="77" t="inlineStr">
        <is>
          <t>[C107] (C107)</t>
        </is>
      </c>
      <c r="D1328" s="78" t="inlineStr">
        <is>
          <t>Bit 7 Modbus ctrl word</t>
        </is>
      </c>
    </row>
    <row customFormat="1" r="1329" s="60">
      <c r="A1329" s="76" t="n"/>
      <c r="B1329" s="77" t="n">
        <v>184</v>
      </c>
      <c r="C1329" s="77" t="inlineStr">
        <is>
          <t>[C108] (C108)</t>
        </is>
      </c>
      <c r="D1329" s="78" t="inlineStr">
        <is>
          <t>Bit 8 Modbus ctrl word</t>
        </is>
      </c>
    </row>
    <row customFormat="1" r="1330" s="60">
      <c r="A1330" s="76" t="n"/>
      <c r="B1330" s="77" t="n">
        <v>185</v>
      </c>
      <c r="C1330" s="77" t="inlineStr">
        <is>
          <t>[C109] (C109)</t>
        </is>
      </c>
      <c r="D1330" s="78" t="inlineStr">
        <is>
          <t>Bit 9 Modbus ctrl word</t>
        </is>
      </c>
    </row>
    <row customFormat="1" r="1331" s="60">
      <c r="A1331" s="76" t="n"/>
      <c r="B1331" s="77" t="n">
        <v>186</v>
      </c>
      <c r="C1331" s="77" t="inlineStr">
        <is>
          <t>[C110] (C110)</t>
        </is>
      </c>
      <c r="D1331" s="78" t="inlineStr">
        <is>
          <t>Bit 10 Modbus ctrl word</t>
        </is>
      </c>
    </row>
    <row customFormat="1" r="1332" s="60">
      <c r="A1332" s="76" t="n"/>
      <c r="B1332" s="77" t="n">
        <v>187</v>
      </c>
      <c r="C1332" s="77" t="inlineStr">
        <is>
          <t>[C111] (C111)</t>
        </is>
      </c>
      <c r="D1332" s="78" t="inlineStr">
        <is>
          <t>Bit 11 Modbus ctrl word</t>
        </is>
      </c>
    </row>
    <row customFormat="1" r="1333" s="60">
      <c r="A1333" s="76" t="n"/>
      <c r="B1333" s="77" t="n">
        <v>188</v>
      </c>
      <c r="C1333" s="77" t="inlineStr">
        <is>
          <t>[C112] (C112)</t>
        </is>
      </c>
      <c r="D1333" s="78" t="inlineStr">
        <is>
          <t>Bit 12 Modbus ctrl word</t>
        </is>
      </c>
    </row>
    <row customFormat="1" r="1334" s="60">
      <c r="A1334" s="76" t="n"/>
      <c r="B1334" s="77" t="n">
        <v>189</v>
      </c>
      <c r="C1334" s="77" t="inlineStr">
        <is>
          <t>[C113] (C113)</t>
        </is>
      </c>
      <c r="D1334" s="78" t="inlineStr">
        <is>
          <t>Bit 13 Modbus ctrl word</t>
        </is>
      </c>
    </row>
    <row customFormat="1" r="1335" s="60">
      <c r="A1335" s="76" t="n"/>
      <c r="B1335" s="77" t="n">
        <v>190</v>
      </c>
      <c r="C1335" s="77" t="inlineStr">
        <is>
          <t>[C114] (C114)</t>
        </is>
      </c>
      <c r="D1335" s="78" t="inlineStr">
        <is>
          <t>Bit 14 Modbus ctrl word</t>
        </is>
      </c>
    </row>
    <row customFormat="1" r="1336" s="60">
      <c r="A1336" s="76" t="n"/>
      <c r="B1336" s="77" t="n">
        <v>191</v>
      </c>
      <c r="C1336" s="77" t="inlineStr">
        <is>
          <t>[C115] (C115)</t>
        </is>
      </c>
      <c r="D1336" s="78" t="inlineStr">
        <is>
          <t>Bit 15 Modbus ctrl word</t>
        </is>
      </c>
    </row>
    <row customFormat="1" r="1337" s="60">
      <c r="A1337" s="76" t="n"/>
      <c r="B1337" s="77" t="n">
        <v>192</v>
      </c>
      <c r="C1337" s="77" t="inlineStr">
        <is>
          <t>[C200] (C200)</t>
        </is>
      </c>
      <c r="D1337" s="78" t="inlineStr">
        <is>
          <t>Bit 0 CANopen ctrl word</t>
        </is>
      </c>
    </row>
    <row customFormat="1" r="1338" s="60">
      <c r="A1338" s="76" t="n"/>
      <c r="B1338" s="77" t="n">
        <v>193</v>
      </c>
      <c r="C1338" s="77" t="inlineStr">
        <is>
          <t>[C201] (C201)</t>
        </is>
      </c>
      <c r="D1338" s="78" t="inlineStr">
        <is>
          <t>Bit 1 CANopen ctrl word</t>
        </is>
      </c>
    </row>
    <row customFormat="1" r="1339" s="60">
      <c r="A1339" s="76" t="n"/>
      <c r="B1339" s="77" t="n">
        <v>194</v>
      </c>
      <c r="C1339" s="77" t="inlineStr">
        <is>
          <t>[C202] (C202)</t>
        </is>
      </c>
      <c r="D1339" s="78" t="inlineStr">
        <is>
          <t>Bit 2 CANopen ctrl word</t>
        </is>
      </c>
    </row>
    <row customFormat="1" r="1340" s="60">
      <c r="A1340" s="76" t="n"/>
      <c r="B1340" s="77" t="n">
        <v>195</v>
      </c>
      <c r="C1340" s="77" t="inlineStr">
        <is>
          <t>[C203] (C203)</t>
        </is>
      </c>
      <c r="D1340" s="78" t="inlineStr">
        <is>
          <t>Bit 3 CANopen ctrl word</t>
        </is>
      </c>
    </row>
    <row customFormat="1" r="1341" s="60">
      <c r="A1341" s="76" t="n"/>
      <c r="B1341" s="77" t="n">
        <v>196</v>
      </c>
      <c r="C1341" s="77" t="inlineStr">
        <is>
          <t>[C204] (C204)</t>
        </is>
      </c>
      <c r="D1341" s="78" t="inlineStr">
        <is>
          <t>Bit 4 CANopen ctrl word</t>
        </is>
      </c>
    </row>
    <row customFormat="1" r="1342" s="60">
      <c r="A1342" s="76" t="n"/>
      <c r="B1342" s="77" t="n">
        <v>197</v>
      </c>
      <c r="C1342" s="77" t="inlineStr">
        <is>
          <t>[C205] (C205)</t>
        </is>
      </c>
      <c r="D1342" s="78" t="inlineStr">
        <is>
          <t>Bit 5 CANopen ctrl word</t>
        </is>
      </c>
    </row>
    <row customFormat="1" r="1343" s="60">
      <c r="A1343" s="76" t="n"/>
      <c r="B1343" s="77" t="n">
        <v>198</v>
      </c>
      <c r="C1343" s="77" t="inlineStr">
        <is>
          <t>[C206] (C206)</t>
        </is>
      </c>
      <c r="D1343" s="78" t="inlineStr">
        <is>
          <t>Bit 6 CANopen ctrl word</t>
        </is>
      </c>
    </row>
    <row customFormat="1" r="1344" s="60">
      <c r="A1344" s="76" t="n"/>
      <c r="B1344" s="77" t="n">
        <v>199</v>
      </c>
      <c r="C1344" s="77" t="inlineStr">
        <is>
          <t>[C207] (C207)</t>
        </is>
      </c>
      <c r="D1344" s="78" t="inlineStr">
        <is>
          <t>Bit 7 CANopen ctrl word</t>
        </is>
      </c>
    </row>
    <row customFormat="1" r="1345" s="60">
      <c r="A1345" s="76" t="n"/>
      <c r="B1345" s="77" t="n">
        <v>200</v>
      </c>
      <c r="C1345" s="77" t="inlineStr">
        <is>
          <t>[C208] (C208)</t>
        </is>
      </c>
      <c r="D1345" s="78" t="inlineStr">
        <is>
          <t>Bit 8 CANopen ctrl word</t>
        </is>
      </c>
    </row>
    <row customFormat="1" r="1346" s="60">
      <c r="A1346" s="76" t="n"/>
      <c r="B1346" s="77" t="n">
        <v>201</v>
      </c>
      <c r="C1346" s="77" t="inlineStr">
        <is>
          <t>[C209] (C209)</t>
        </is>
      </c>
      <c r="D1346" s="78" t="inlineStr">
        <is>
          <t>Bit 9 CANopen ctrl word</t>
        </is>
      </c>
    </row>
    <row customFormat="1" r="1347" s="60">
      <c r="A1347" s="76" t="n"/>
      <c r="B1347" s="77" t="n">
        <v>202</v>
      </c>
      <c r="C1347" s="77" t="inlineStr">
        <is>
          <t>[C210] (C210)</t>
        </is>
      </c>
      <c r="D1347" s="78" t="inlineStr">
        <is>
          <t>Bit 10 CANopen ctrl word</t>
        </is>
      </c>
    </row>
    <row customFormat="1" r="1348" s="60">
      <c r="A1348" s="76" t="n"/>
      <c r="B1348" s="77" t="n">
        <v>203</v>
      </c>
      <c r="C1348" s="77" t="inlineStr">
        <is>
          <t>[C211] (C211)</t>
        </is>
      </c>
      <c r="D1348" s="78" t="inlineStr">
        <is>
          <t>Bit 11 CANopen ctrl word</t>
        </is>
      </c>
    </row>
    <row customFormat="1" r="1349" s="60">
      <c r="A1349" s="76" t="n"/>
      <c r="B1349" s="77" t="n">
        <v>204</v>
      </c>
      <c r="C1349" s="77" t="inlineStr">
        <is>
          <t>[C212] (C212)</t>
        </is>
      </c>
      <c r="D1349" s="78" t="inlineStr">
        <is>
          <t>Bit 12 CANopen ctrl word</t>
        </is>
      </c>
    </row>
    <row customFormat="1" r="1350" s="60">
      <c r="A1350" s="76" t="n"/>
      <c r="B1350" s="77" t="n">
        <v>205</v>
      </c>
      <c r="C1350" s="77" t="inlineStr">
        <is>
          <t>[C213] (C213)</t>
        </is>
      </c>
      <c r="D1350" s="78" t="inlineStr">
        <is>
          <t>Bit 13 CANopen ctrl word</t>
        </is>
      </c>
    </row>
    <row customFormat="1" r="1351" s="60">
      <c r="A1351" s="76" t="n"/>
      <c r="B1351" s="77" t="n">
        <v>206</v>
      </c>
      <c r="C1351" s="77" t="inlineStr">
        <is>
          <t>[C214] (C214)</t>
        </is>
      </c>
      <c r="D1351" s="78" t="inlineStr">
        <is>
          <t>Bit 14 CANopen ctrl word</t>
        </is>
      </c>
    </row>
    <row customFormat="1" r="1352" s="60">
      <c r="A1352" s="76" t="n"/>
      <c r="B1352" s="77" t="n">
        <v>207</v>
      </c>
      <c r="C1352" s="77" t="inlineStr">
        <is>
          <t>[C215] (C215)</t>
        </is>
      </c>
      <c r="D1352" s="78" t="inlineStr">
        <is>
          <t>Bit 15 CANopen ctrl word</t>
        </is>
      </c>
    </row>
    <row customFormat="1" r="1353" s="60">
      <c r="A1353" s="76" t="n"/>
      <c r="B1353" s="77" t="n">
        <v>208</v>
      </c>
      <c r="C1353" s="77" t="inlineStr">
        <is>
          <t>[C300] (C300)</t>
        </is>
      </c>
      <c r="D1353" s="78" t="inlineStr">
        <is>
          <t>Bit 0 Com Module ctrl word</t>
        </is>
      </c>
    </row>
    <row customFormat="1" r="1354" s="60">
      <c r="A1354" s="76" t="n"/>
      <c r="B1354" s="77" t="n">
        <v>209</v>
      </c>
      <c r="C1354" s="77" t="inlineStr">
        <is>
          <t>[C301] (C301)</t>
        </is>
      </c>
      <c r="D1354" s="78" t="inlineStr">
        <is>
          <t>Bit 1 Com Module ctrl word</t>
        </is>
      </c>
    </row>
    <row customFormat="1" r="1355" s="60">
      <c r="A1355" s="76" t="n"/>
      <c r="B1355" s="77" t="n">
        <v>210</v>
      </c>
      <c r="C1355" s="77" t="inlineStr">
        <is>
          <t>[C302] (C302)</t>
        </is>
      </c>
      <c r="D1355" s="78" t="inlineStr">
        <is>
          <t>Bit 2 Com Module ctrl word</t>
        </is>
      </c>
    </row>
    <row customFormat="1" r="1356" s="60">
      <c r="A1356" s="76" t="n"/>
      <c r="B1356" s="77" t="n">
        <v>211</v>
      </c>
      <c r="C1356" s="77" t="inlineStr">
        <is>
          <t>[C303] (C303)</t>
        </is>
      </c>
      <c r="D1356" s="78" t="inlineStr">
        <is>
          <t>Bit 3 Com Module ctrl word</t>
        </is>
      </c>
    </row>
    <row customFormat="1" r="1357" s="60">
      <c r="A1357" s="76" t="n"/>
      <c r="B1357" s="77" t="n">
        <v>212</v>
      </c>
      <c r="C1357" s="77" t="inlineStr">
        <is>
          <t>[C304] (C304)</t>
        </is>
      </c>
      <c r="D1357" s="78" t="inlineStr">
        <is>
          <t>Bit 4 Com Module ctrl word</t>
        </is>
      </c>
    </row>
    <row customFormat="1" r="1358" s="60">
      <c r="A1358" s="76" t="n"/>
      <c r="B1358" s="77" t="n">
        <v>213</v>
      </c>
      <c r="C1358" s="77" t="inlineStr">
        <is>
          <t>[C305] (C305)</t>
        </is>
      </c>
      <c r="D1358" s="78" t="inlineStr">
        <is>
          <t>Bit 5 Com Module ctrl word</t>
        </is>
      </c>
    </row>
    <row customFormat="1" r="1359" s="60">
      <c r="A1359" s="76" t="n"/>
      <c r="B1359" s="77" t="n">
        <v>214</v>
      </c>
      <c r="C1359" s="77" t="inlineStr">
        <is>
          <t>[C306] (C306)</t>
        </is>
      </c>
      <c r="D1359" s="78" t="inlineStr">
        <is>
          <t>Bit 6 Com Module ctrl word</t>
        </is>
      </c>
    </row>
    <row customFormat="1" r="1360" s="60">
      <c r="A1360" s="76" t="n"/>
      <c r="B1360" s="77" t="n">
        <v>215</v>
      </c>
      <c r="C1360" s="77" t="inlineStr">
        <is>
          <t>[C307] (C307)</t>
        </is>
      </c>
      <c r="D1360" s="78" t="inlineStr">
        <is>
          <t>Bit 7 Com Module ctrl word</t>
        </is>
      </c>
    </row>
    <row customFormat="1" r="1361" s="60">
      <c r="A1361" s="76" t="n"/>
      <c r="B1361" s="77" t="n">
        <v>216</v>
      </c>
      <c r="C1361" s="77" t="inlineStr">
        <is>
          <t>[C308] (C308)</t>
        </is>
      </c>
      <c r="D1361" s="78" t="inlineStr">
        <is>
          <t>Bit 8 Com Module ctrl word</t>
        </is>
      </c>
    </row>
    <row customFormat="1" r="1362" s="60">
      <c r="A1362" s="76" t="n"/>
      <c r="B1362" s="77" t="n">
        <v>217</v>
      </c>
      <c r="C1362" s="77" t="inlineStr">
        <is>
          <t>[C309] (C309)</t>
        </is>
      </c>
      <c r="D1362" s="78" t="inlineStr">
        <is>
          <t>Bit 9 Com Module ctrl word</t>
        </is>
      </c>
    </row>
    <row customFormat="1" r="1363" s="60">
      <c r="A1363" s="76" t="n"/>
      <c r="B1363" s="77" t="n">
        <v>218</v>
      </c>
      <c r="C1363" s="77" t="inlineStr">
        <is>
          <t>[C310] (C310)</t>
        </is>
      </c>
      <c r="D1363" s="78" t="inlineStr">
        <is>
          <t>Bit 10 Com Module ctrl word</t>
        </is>
      </c>
    </row>
    <row customFormat="1" r="1364" s="60">
      <c r="A1364" s="76" t="n"/>
      <c r="B1364" s="77" t="n">
        <v>219</v>
      </c>
      <c r="C1364" s="77" t="inlineStr">
        <is>
          <t>[C311] (C311)</t>
        </is>
      </c>
      <c r="D1364" s="78" t="inlineStr">
        <is>
          <t>Bit 11 Com Module ctrl word</t>
        </is>
      </c>
    </row>
    <row customFormat="1" r="1365" s="60">
      <c r="A1365" s="76" t="n"/>
      <c r="B1365" s="77" t="n">
        <v>220</v>
      </c>
      <c r="C1365" s="77" t="inlineStr">
        <is>
          <t>[C312] (C312)</t>
        </is>
      </c>
      <c r="D1365" s="78" t="inlineStr">
        <is>
          <t>Bit 12 Com Module ctrl word</t>
        </is>
      </c>
    </row>
    <row customFormat="1" r="1366" s="60">
      <c r="A1366" s="76" t="n"/>
      <c r="B1366" s="77" t="n">
        <v>221</v>
      </c>
      <c r="C1366" s="77" t="inlineStr">
        <is>
          <t>[C313] (C313)</t>
        </is>
      </c>
      <c r="D1366" s="78" t="inlineStr">
        <is>
          <t>Bit 13 Com Module ctrl word</t>
        </is>
      </c>
    </row>
    <row customFormat="1" r="1367" s="60">
      <c r="A1367" s="76" t="n"/>
      <c r="B1367" s="77" t="n">
        <v>222</v>
      </c>
      <c r="C1367" s="77" t="inlineStr">
        <is>
          <t>[C314] (C314)</t>
        </is>
      </c>
      <c r="D1367" s="78" t="inlineStr">
        <is>
          <t>Bit 14 Com Module ctrl word</t>
        </is>
      </c>
    </row>
    <row customFormat="1" r="1368" s="60">
      <c r="A1368" s="76" t="n"/>
      <c r="B1368" s="77" t="n">
        <v>223</v>
      </c>
      <c r="C1368" s="77" t="inlineStr">
        <is>
          <t>[C315] (C315)</t>
        </is>
      </c>
      <c r="D1368" s="78" t="inlineStr">
        <is>
          <t>Bit 15 Com Module ctrl word</t>
        </is>
      </c>
    </row>
    <row customFormat="1" r="1369" s="60">
      <c r="A1369" s="76" t="n"/>
      <c r="B1369" s="77" t="n">
        <v>240</v>
      </c>
      <c r="C1369" s="77" t="inlineStr">
        <is>
          <t>[C500] (C500)</t>
        </is>
      </c>
      <c r="D1369" s="78" t="inlineStr">
        <is>
          <t>C500</t>
        </is>
      </c>
    </row>
    <row customFormat="1" r="1370" s="60">
      <c r="A1370" s="76" t="n"/>
      <c r="B1370" s="77" t="n">
        <v>241</v>
      </c>
      <c r="C1370" s="77" t="inlineStr">
        <is>
          <t>[C501] (C501)</t>
        </is>
      </c>
      <c r="D1370" s="78" t="inlineStr">
        <is>
          <t>C501</t>
        </is>
      </c>
    </row>
    <row customFormat="1" r="1371" s="60">
      <c r="A1371" s="76" t="n"/>
      <c r="B1371" s="77" t="n">
        <v>242</v>
      </c>
      <c r="C1371" s="77" t="inlineStr">
        <is>
          <t>[C502] (C502)</t>
        </is>
      </c>
      <c r="D1371" s="78" t="inlineStr">
        <is>
          <t>C502</t>
        </is>
      </c>
    </row>
    <row customFormat="1" r="1372" s="60">
      <c r="A1372" s="76" t="n"/>
      <c r="B1372" s="77" t="n">
        <v>243</v>
      </c>
      <c r="C1372" s="77" t="inlineStr">
        <is>
          <t>[C503] (C503)</t>
        </is>
      </c>
      <c r="D1372" s="78" t="inlineStr">
        <is>
          <t>C503</t>
        </is>
      </c>
    </row>
    <row customFormat="1" r="1373" s="60">
      <c r="A1373" s="76" t="n"/>
      <c r="B1373" s="77" t="n">
        <v>244</v>
      </c>
      <c r="C1373" s="77" t="inlineStr">
        <is>
          <t>[C504] (C504)</t>
        </is>
      </c>
      <c r="D1373" s="78" t="inlineStr">
        <is>
          <t>C504</t>
        </is>
      </c>
    </row>
    <row customFormat="1" r="1374" s="60">
      <c r="A1374" s="76" t="n"/>
      <c r="B1374" s="77" t="n">
        <v>245</v>
      </c>
      <c r="C1374" s="77" t="inlineStr">
        <is>
          <t>[C505] (C505)</t>
        </is>
      </c>
      <c r="D1374" s="78" t="inlineStr">
        <is>
          <t>C505</t>
        </is>
      </c>
    </row>
    <row customFormat="1" r="1375" s="60">
      <c r="A1375" s="76" t="n"/>
      <c r="B1375" s="77" t="n">
        <v>246</v>
      </c>
      <c r="C1375" s="77" t="inlineStr">
        <is>
          <t>[C506] (C506)</t>
        </is>
      </c>
      <c r="D1375" s="78" t="inlineStr">
        <is>
          <t>C506</t>
        </is>
      </c>
    </row>
    <row customFormat="1" r="1376" s="60">
      <c r="A1376" s="76" t="n"/>
      <c r="B1376" s="77" t="n">
        <v>247</v>
      </c>
      <c r="C1376" s="77" t="inlineStr">
        <is>
          <t>[C507] (C507)</t>
        </is>
      </c>
      <c r="D1376" s="78" t="inlineStr">
        <is>
          <t>C507</t>
        </is>
      </c>
    </row>
    <row customFormat="1" r="1377" s="60">
      <c r="A1377" s="76" t="n"/>
      <c r="B1377" s="77" t="n">
        <v>248</v>
      </c>
      <c r="C1377" s="77" t="inlineStr">
        <is>
          <t>[C508] (C508)</t>
        </is>
      </c>
      <c r="D1377" s="78" t="inlineStr">
        <is>
          <t>C508</t>
        </is>
      </c>
    </row>
    <row customFormat="1" r="1378" s="60">
      <c r="A1378" s="76" t="n"/>
      <c r="B1378" s="77" t="n">
        <v>249</v>
      </c>
      <c r="C1378" s="77" t="inlineStr">
        <is>
          <t>[C509] (C509)</t>
        </is>
      </c>
      <c r="D1378" s="78" t="inlineStr">
        <is>
          <t>C509</t>
        </is>
      </c>
    </row>
    <row customFormat="1" r="1379" s="60">
      <c r="A1379" s="76" t="n"/>
      <c r="B1379" s="77" t="n">
        <v>250</v>
      </c>
      <c r="C1379" s="77" t="inlineStr">
        <is>
          <t>[C510] (C510)</t>
        </is>
      </c>
      <c r="D1379" s="78" t="inlineStr">
        <is>
          <t>C510</t>
        </is>
      </c>
    </row>
    <row customFormat="1" r="1380" s="60">
      <c r="A1380" s="76" t="n"/>
      <c r="B1380" s="77" t="n">
        <v>251</v>
      </c>
      <c r="C1380" s="77" t="inlineStr">
        <is>
          <t>[C511] (C511)</t>
        </is>
      </c>
      <c r="D1380" s="78" t="inlineStr">
        <is>
          <t>C511</t>
        </is>
      </c>
    </row>
    <row customFormat="1" r="1381" s="60">
      <c r="A1381" s="76" t="n"/>
      <c r="B1381" s="77" t="n">
        <v>252</v>
      </c>
      <c r="C1381" s="77" t="inlineStr">
        <is>
          <t>[C512] (C512)</t>
        </is>
      </c>
      <c r="D1381" s="78" t="inlineStr">
        <is>
          <t>C512</t>
        </is>
      </c>
    </row>
    <row customFormat="1" r="1382" s="60">
      <c r="A1382" s="76" t="n"/>
      <c r="B1382" s="77" t="n">
        <v>253</v>
      </c>
      <c r="C1382" s="77" t="inlineStr">
        <is>
          <t>[C513] (C513)</t>
        </is>
      </c>
      <c r="D1382" s="78" t="inlineStr">
        <is>
          <t>C513</t>
        </is>
      </c>
    </row>
    <row customFormat="1" r="1383" s="60">
      <c r="A1383" s="76" t="n"/>
      <c r="B1383" s="77" t="n">
        <v>254</v>
      </c>
      <c r="C1383" s="77" t="inlineStr">
        <is>
          <t>[C514] (C514)</t>
        </is>
      </c>
      <c r="D1383" s="78" t="inlineStr">
        <is>
          <t>C514</t>
        </is>
      </c>
    </row>
    <row customFormat="1" r="1384" s="60">
      <c r="A1384" s="76" t="n"/>
      <c r="B1384" s="77" t="n">
        <v>255</v>
      </c>
      <c r="C1384" s="77" t="inlineStr">
        <is>
          <t>[C515] (C515)</t>
        </is>
      </c>
      <c r="D1384" s="78" t="inlineStr">
        <is>
          <t>C515</t>
        </is>
      </c>
    </row>
    <row customFormat="1" r="1385" s="60">
      <c r="A1385" s="76" t="n"/>
      <c r="B1385" s="77" t="n">
        <v>256</v>
      </c>
      <c r="C1385" s="77" t="inlineStr">
        <is>
          <t>[C600] (C600)</t>
        </is>
      </c>
      <c r="D1385" s="78" t="inlineStr">
        <is>
          <t>C600</t>
        </is>
      </c>
    </row>
    <row customFormat="1" r="1386" s="60">
      <c r="A1386" s="76" t="n"/>
      <c r="B1386" s="77" t="n">
        <v>257</v>
      </c>
      <c r="C1386" s="77" t="inlineStr">
        <is>
          <t>[C601] (C601)</t>
        </is>
      </c>
      <c r="D1386" s="78" t="inlineStr">
        <is>
          <t>C601</t>
        </is>
      </c>
    </row>
    <row customFormat="1" r="1387" s="60">
      <c r="A1387" s="76" t="n"/>
      <c r="B1387" s="77" t="n">
        <v>258</v>
      </c>
      <c r="C1387" s="77" t="inlineStr">
        <is>
          <t>[C602] (C602)</t>
        </is>
      </c>
      <c r="D1387" s="78" t="inlineStr">
        <is>
          <t>C602</t>
        </is>
      </c>
    </row>
    <row customFormat="1" r="1388" s="60">
      <c r="A1388" s="76" t="n"/>
      <c r="B1388" s="77" t="n">
        <v>259</v>
      </c>
      <c r="C1388" s="77" t="inlineStr">
        <is>
          <t>[C603] (C603)</t>
        </is>
      </c>
      <c r="D1388" s="78" t="inlineStr">
        <is>
          <t>C603</t>
        </is>
      </c>
    </row>
    <row customFormat="1" r="1389" s="60">
      <c r="A1389" s="76" t="n"/>
      <c r="B1389" s="77" t="n">
        <v>260</v>
      </c>
      <c r="C1389" s="77" t="inlineStr">
        <is>
          <t>[C604] (C604)</t>
        </is>
      </c>
      <c r="D1389" s="78" t="inlineStr">
        <is>
          <t>C604</t>
        </is>
      </c>
    </row>
    <row customFormat="1" r="1390" s="60">
      <c r="A1390" s="76" t="n"/>
      <c r="B1390" s="77" t="n">
        <v>261</v>
      </c>
      <c r="C1390" s="77" t="inlineStr">
        <is>
          <t>[C605] (C605)</t>
        </is>
      </c>
      <c r="D1390" s="78" t="inlineStr">
        <is>
          <t>C605</t>
        </is>
      </c>
    </row>
    <row customFormat="1" r="1391" s="60">
      <c r="A1391" s="76" t="n"/>
      <c r="B1391" s="77" t="n">
        <v>262</v>
      </c>
      <c r="C1391" s="77" t="inlineStr">
        <is>
          <t>[C606] (C606)</t>
        </is>
      </c>
      <c r="D1391" s="78" t="inlineStr">
        <is>
          <t>C606</t>
        </is>
      </c>
    </row>
    <row customFormat="1" r="1392" s="60">
      <c r="A1392" s="76" t="n"/>
      <c r="B1392" s="77" t="n">
        <v>263</v>
      </c>
      <c r="C1392" s="77" t="inlineStr">
        <is>
          <t>[C607] (C607)</t>
        </is>
      </c>
      <c r="D1392" s="78" t="inlineStr">
        <is>
          <t>C607</t>
        </is>
      </c>
    </row>
    <row customFormat="1" r="1393" s="60">
      <c r="A1393" s="76" t="n"/>
      <c r="B1393" s="77" t="n">
        <v>264</v>
      </c>
      <c r="C1393" s="77" t="inlineStr">
        <is>
          <t>[C608] (C608)</t>
        </is>
      </c>
      <c r="D1393" s="78" t="inlineStr">
        <is>
          <t>C608</t>
        </is>
      </c>
    </row>
    <row customFormat="1" r="1394" s="60">
      <c r="A1394" s="76" t="n"/>
      <c r="B1394" s="77" t="n">
        <v>265</v>
      </c>
      <c r="C1394" s="77" t="inlineStr">
        <is>
          <t>[C609] (C609)</t>
        </is>
      </c>
      <c r="D1394" s="78" t="inlineStr">
        <is>
          <t>C609</t>
        </is>
      </c>
    </row>
    <row customFormat="1" r="1395" s="60">
      <c r="A1395" s="76" t="n"/>
      <c r="B1395" s="77" t="n">
        <v>266</v>
      </c>
      <c r="C1395" s="77" t="inlineStr">
        <is>
          <t>[C610] (C610)</t>
        </is>
      </c>
      <c r="D1395" s="78" t="inlineStr">
        <is>
          <t>C610</t>
        </is>
      </c>
    </row>
    <row customFormat="1" r="1396" s="60">
      <c r="A1396" s="76" t="n"/>
      <c r="B1396" s="77" t="n">
        <v>267</v>
      </c>
      <c r="C1396" s="77" t="inlineStr">
        <is>
          <t>[C611] (C611)</t>
        </is>
      </c>
      <c r="D1396" s="78" t="inlineStr">
        <is>
          <t>C611</t>
        </is>
      </c>
    </row>
    <row customFormat="1" r="1397" s="60">
      <c r="A1397" s="76" t="n"/>
      <c r="B1397" s="77" t="n">
        <v>268</v>
      </c>
      <c r="C1397" s="77" t="inlineStr">
        <is>
          <t>[C612] (C612)</t>
        </is>
      </c>
      <c r="D1397" s="78" t="inlineStr">
        <is>
          <t>C612</t>
        </is>
      </c>
    </row>
    <row customFormat="1" r="1398" s="60">
      <c r="A1398" s="76" t="n"/>
      <c r="B1398" s="77" t="n">
        <v>269</v>
      </c>
      <c r="C1398" s="77" t="inlineStr">
        <is>
          <t>[C613] (C613)</t>
        </is>
      </c>
      <c r="D1398" s="78" t="inlineStr">
        <is>
          <t>C613</t>
        </is>
      </c>
    </row>
    <row customFormat="1" r="1399" s="60">
      <c r="A1399" s="76" t="n"/>
      <c r="B1399" s="77" t="n">
        <v>270</v>
      </c>
      <c r="C1399" s="77" t="inlineStr">
        <is>
          <t>[C614] (C614)</t>
        </is>
      </c>
      <c r="D1399" s="78" t="inlineStr">
        <is>
          <t>C614</t>
        </is>
      </c>
    </row>
    <row customFormat="1" r="1400" s="60">
      <c r="A1400" s="76" t="n"/>
      <c r="B1400" s="77" t="n">
        <v>271</v>
      </c>
      <c r="C1400" s="77" t="inlineStr">
        <is>
          <t>[C615] (C615)</t>
        </is>
      </c>
      <c r="D1400" s="78" t="inlineStr">
        <is>
          <t>C615</t>
        </is>
      </c>
    </row>
    <row customFormat="1" r="1401" s="60">
      <c r="A1401" s="76" t="n"/>
      <c r="B1401" s="77" t="n">
        <v>272</v>
      </c>
      <c r="C1401" s="77" t="inlineStr">
        <is>
          <t>[DI1 (Low level)] (L1L)</t>
        </is>
      </c>
      <c r="D1401" s="78" t="inlineStr">
        <is>
          <t>Digital input DI1 (low level)</t>
        </is>
      </c>
    </row>
    <row customFormat="1" r="1402" s="60">
      <c r="A1402" s="76" t="n"/>
      <c r="B1402" s="77" t="n">
        <v>273</v>
      </c>
      <c r="C1402" s="77" t="inlineStr">
        <is>
          <t>[DI2 (Low level)] (L2L)</t>
        </is>
      </c>
      <c r="D1402" s="78" t="inlineStr">
        <is>
          <t>Digital input DI2 (low level)</t>
        </is>
      </c>
    </row>
    <row customFormat="1" r="1403" s="60">
      <c r="A1403" s="76" t="n"/>
      <c r="B1403" s="77" t="n">
        <v>274</v>
      </c>
      <c r="C1403" s="77" t="inlineStr">
        <is>
          <t>[DI3 (Low level)] (L3L)</t>
        </is>
      </c>
      <c r="D1403" s="78" t="inlineStr">
        <is>
          <t>Digital input DI3 (low level)</t>
        </is>
      </c>
    </row>
    <row customFormat="1" r="1404" s="60">
      <c r="A1404" s="76" t="n"/>
      <c r="B1404" s="77" t="n">
        <v>275</v>
      </c>
      <c r="C1404" s="77" t="inlineStr">
        <is>
          <t>[DI4 (Low level)] (L4L)</t>
        </is>
      </c>
      <c r="D1404" s="78" t="inlineStr">
        <is>
          <t>Digital input DI4 (low level)</t>
        </is>
      </c>
    </row>
    <row customFormat="1" r="1405" s="60">
      <c r="A1405" s="76" t="n"/>
      <c r="B1405" s="77" t="n">
        <v>276</v>
      </c>
      <c r="C1405" s="77" t="inlineStr">
        <is>
          <t>[DI5 (Low level)] (L5L)</t>
        </is>
      </c>
      <c r="D1405" s="78" t="inlineStr">
        <is>
          <t>Digital input DI5 (low level)</t>
        </is>
      </c>
    </row>
    <row customFormat="1" r="1406" s="60">
      <c r="A1406" s="76" t="n"/>
      <c r="B1406" s="77" t="n">
        <v>277</v>
      </c>
      <c r="C1406" s="77" t="inlineStr">
        <is>
          <t>[DI6 (Low level)] (L6L)</t>
        </is>
      </c>
      <c r="D1406" s="78" t="inlineStr">
        <is>
          <t>Digital input DI6 (low level)</t>
        </is>
      </c>
    </row>
    <row customFormat="1" r="1407" s="60">
      <c r="A1407" s="76" t="n"/>
      <c r="B1407" s="77" t="n">
        <v>278</v>
      </c>
      <c r="C1407" s="77" t="inlineStr">
        <is>
          <t>[DI7 (Low level)] (L7L)</t>
        </is>
      </c>
      <c r="D1407" s="78" t="inlineStr">
        <is>
          <t>Digital input DI7 (low level)</t>
        </is>
      </c>
    </row>
    <row customFormat="1" r="1408" s="60">
      <c r="A1408" s="76" t="n"/>
      <c r="B1408" s="77" t="n">
        <v>279</v>
      </c>
      <c r="C1408" s="77" t="inlineStr">
        <is>
          <t>[DI8 (Low level)] (L8L)</t>
        </is>
      </c>
      <c r="D1408" s="78" t="inlineStr">
        <is>
          <t>Digital input DI8 (low level)</t>
        </is>
      </c>
    </row>
    <row customFormat="1" r="1409" s="60">
      <c r="A1409" s="76" t="n"/>
      <c r="B1409" s="77" t="n">
        <v>282</v>
      </c>
      <c r="C1409" s="77" t="inlineStr">
        <is>
          <t>[DI11 (Low level)] (L11L)</t>
        </is>
      </c>
      <c r="D1409" s="78" t="inlineStr">
        <is>
          <t>Digital input DI1 (low level)</t>
        </is>
      </c>
    </row>
    <row customFormat="1" r="1410" s="60">
      <c r="A1410" s="76" t="n"/>
      <c r="B1410" s="77" t="n">
        <v>283</v>
      </c>
      <c r="C1410" s="77" t="inlineStr">
        <is>
          <t>[DI12 (Low level)] (L12L)</t>
        </is>
      </c>
      <c r="D1410" s="78" t="inlineStr">
        <is>
          <t>Digital input DI12 (low level)</t>
        </is>
      </c>
    </row>
    <row customFormat="1" r="1411" s="60">
      <c r="A1411" s="76" t="n"/>
      <c r="B1411" s="77" t="n">
        <v>284</v>
      </c>
      <c r="C1411" s="77" t="inlineStr">
        <is>
          <t>[DI13 (Low level)] (L13L)</t>
        </is>
      </c>
      <c r="D1411" s="78" t="inlineStr">
        <is>
          <t>Digital input DI13 (low level)</t>
        </is>
      </c>
    </row>
    <row customFormat="1" r="1412" s="60">
      <c r="A1412" s="76" t="n"/>
      <c r="B1412" s="77" t="n">
        <v>285</v>
      </c>
      <c r="C1412" s="77" t="inlineStr">
        <is>
          <t>[DI14 (Low level)] (L14L)</t>
        </is>
      </c>
      <c r="D1412" s="78" t="inlineStr">
        <is>
          <t>Digital input DI14 (low level)</t>
        </is>
      </c>
    </row>
    <row customFormat="1" r="1413" s="60">
      <c r="A1413" s="76" t="n"/>
      <c r="B1413" s="77" t="n">
        <v>286</v>
      </c>
      <c r="C1413" s="77" t="inlineStr">
        <is>
          <t>[DI15 (Low level)] (L15L)</t>
        </is>
      </c>
      <c r="D1413" s="78" t="inlineStr">
        <is>
          <t>Digital input DI15 (low level)</t>
        </is>
      </c>
    </row>
    <row customFormat="1" r="1414" s="60">
      <c r="A1414" s="76" t="n"/>
      <c r="B1414" s="77" t="n">
        <v>287</v>
      </c>
      <c r="C1414" s="77" t="inlineStr">
        <is>
          <t>[DI16 (Low level)] (L16L)</t>
        </is>
      </c>
      <c r="D1414" s="78" t="inlineStr">
        <is>
          <t>Digital input DI16 (low level)</t>
        </is>
      </c>
    </row>
    <row customFormat="1" r="1415" s="60">
      <c r="A1415" s="76" t="n"/>
      <c r="B1415" s="77" t="n">
        <v>302</v>
      </c>
      <c r="C1415" s="77" t="inlineStr">
        <is>
          <t>[DI50 (High Level)] (D50H)</t>
        </is>
      </c>
      <c r="D1415" s="78" t="inlineStr">
        <is>
          <t>Digital Input DI50 (High level)</t>
        </is>
      </c>
    </row>
    <row customFormat="1" r="1416" s="60">
      <c r="A1416" s="76" t="n"/>
      <c r="B1416" s="77" t="n">
        <v>303</v>
      </c>
      <c r="C1416" s="77" t="inlineStr">
        <is>
          <t>[DI51 (High Level)] (D51H)</t>
        </is>
      </c>
      <c r="D1416" s="78" t="inlineStr">
        <is>
          <t>Digital Input DI51 (High level)</t>
        </is>
      </c>
    </row>
    <row customFormat="1" r="1417" s="60">
      <c r="A1417" s="76" t="n"/>
      <c r="B1417" s="77" t="n">
        <v>304</v>
      </c>
      <c r="C1417" s="77" t="inlineStr">
        <is>
          <t>[DI52 (High Level)] (D52H)</t>
        </is>
      </c>
      <c r="D1417" s="78" t="inlineStr">
        <is>
          <t>Digital Input DI52 (High level)</t>
        </is>
      </c>
    </row>
    <row customFormat="1" r="1418" s="60">
      <c r="A1418" s="76" t="n"/>
      <c r="B1418" s="77" t="n">
        <v>305</v>
      </c>
      <c r="C1418" s="77" t="inlineStr">
        <is>
          <t>[DI53 (High Level)] (D53H)</t>
        </is>
      </c>
      <c r="D1418" s="78" t="inlineStr">
        <is>
          <t>Digital Input DI53 (High level)</t>
        </is>
      </c>
    </row>
    <row customFormat="1" r="1419" s="60">
      <c r="A1419" s="76" t="n"/>
      <c r="B1419" s="77" t="n">
        <v>306</v>
      </c>
      <c r="C1419" s="77" t="inlineStr">
        <is>
          <t>[DI54 (High Level)] (D54H)</t>
        </is>
      </c>
      <c r="D1419" s="78" t="inlineStr">
        <is>
          <t>Digital Input DI54 (High level)</t>
        </is>
      </c>
    </row>
    <row customFormat="1" r="1420" s="60">
      <c r="A1420" s="76" t="n"/>
      <c r="B1420" s="77" t="n">
        <v>307</v>
      </c>
      <c r="C1420" s="77" t="inlineStr">
        <is>
          <t>[DI55 (High Level)] (D55H)</t>
        </is>
      </c>
      <c r="D1420" s="78" t="inlineStr">
        <is>
          <t>Digital Input DI55 (High level)</t>
        </is>
      </c>
    </row>
    <row customFormat="1" r="1421" s="60">
      <c r="A1421" s="76" t="n"/>
      <c r="B1421" s="77" t="n">
        <v>308</v>
      </c>
      <c r="C1421" s="77" t="inlineStr">
        <is>
          <t>[DI56 (High Level)] (D56H)</t>
        </is>
      </c>
      <c r="D1421" s="78" t="inlineStr">
        <is>
          <t>Digital Input DI56 (High level)</t>
        </is>
      </c>
    </row>
    <row customFormat="1" r="1422" s="60">
      <c r="A1422" s="76" t="n"/>
      <c r="B1422" s="77" t="n">
        <v>309</v>
      </c>
      <c r="C1422" s="77" t="inlineStr">
        <is>
          <t>[DI57 (High Level)] (D57H)</t>
        </is>
      </c>
      <c r="D1422" s="78" t="inlineStr">
        <is>
          <t>Digital Input DI57 (High level)</t>
        </is>
      </c>
    </row>
    <row customFormat="1" r="1423" s="60">
      <c r="A1423" s="76" t="n"/>
      <c r="B1423" s="77" t="n">
        <v>310</v>
      </c>
      <c r="C1423" s="77" t="inlineStr">
        <is>
          <t>[DI58 (High Level)] (D58H)</t>
        </is>
      </c>
      <c r="D1423" s="78" t="inlineStr">
        <is>
          <t>Digital Input DI58 (High level)</t>
        </is>
      </c>
    </row>
    <row customFormat="1" r="1424" s="60">
      <c r="A1424" s="76" t="n"/>
      <c r="B1424" s="77" t="n">
        <v>311</v>
      </c>
      <c r="C1424" s="77" t="inlineStr">
        <is>
          <t>[DI59 (High Level)] (D59H)</t>
        </is>
      </c>
      <c r="D1424" s="78" t="inlineStr">
        <is>
          <t>Digital Input DI59 (High level)</t>
        </is>
      </c>
    </row>
    <row customFormat="1" r="1425" s="60">
      <c r="A1425" s="76" t="n"/>
      <c r="B1425" s="77" t="n">
        <v>312</v>
      </c>
      <c r="C1425" s="77" t="inlineStr">
        <is>
          <t>[DI50 (Low level)] (D50L)</t>
        </is>
      </c>
      <c r="D1425" s="78" t="inlineStr">
        <is>
          <t>Digital input DI50 (low level)</t>
        </is>
      </c>
    </row>
    <row customFormat="1" r="1426" s="60">
      <c r="A1426" s="76" t="n"/>
      <c r="B1426" s="77" t="n">
        <v>313</v>
      </c>
      <c r="C1426" s="77" t="inlineStr">
        <is>
          <t>[DI51 (Low level)] (D51L)</t>
        </is>
      </c>
      <c r="D1426" s="78" t="inlineStr">
        <is>
          <t>Digital input DI51 (low level)</t>
        </is>
      </c>
    </row>
    <row customFormat="1" r="1427" s="60">
      <c r="A1427" s="76" t="n"/>
      <c r="B1427" s="77" t="n">
        <v>314</v>
      </c>
      <c r="C1427" s="77" t="inlineStr">
        <is>
          <t>[DI52 (Low level)] (D52L)</t>
        </is>
      </c>
      <c r="D1427" s="78" t="inlineStr">
        <is>
          <t>Digital input DI52 (low level)</t>
        </is>
      </c>
    </row>
    <row customFormat="1" r="1428" s="60">
      <c r="A1428" s="76" t="n"/>
      <c r="B1428" s="77" t="n">
        <v>315</v>
      </c>
      <c r="C1428" s="77" t="inlineStr">
        <is>
          <t>[DI53 (Low level)] (D53L)</t>
        </is>
      </c>
      <c r="D1428" s="78" t="inlineStr">
        <is>
          <t>Digital input DI53 (low level)</t>
        </is>
      </c>
    </row>
    <row customFormat="1" r="1429" s="60">
      <c r="A1429" s="76" t="n"/>
      <c r="B1429" s="77" t="n">
        <v>316</v>
      </c>
      <c r="C1429" s="77" t="inlineStr">
        <is>
          <t>[DI54 (Low level)] (D54L)</t>
        </is>
      </c>
      <c r="D1429" s="78" t="inlineStr">
        <is>
          <t>Digital input DI54 (low level)</t>
        </is>
      </c>
    </row>
    <row customFormat="1" r="1430" s="60">
      <c r="A1430" s="76" t="n"/>
      <c r="B1430" s="77" t="n">
        <v>317</v>
      </c>
      <c r="C1430" s="77" t="inlineStr">
        <is>
          <t>[DI55 (Low level)] (D55L)</t>
        </is>
      </c>
      <c r="D1430" s="78" t="inlineStr">
        <is>
          <t>Digital input DI55 (low level)</t>
        </is>
      </c>
    </row>
    <row customFormat="1" r="1431" s="60">
      <c r="A1431" s="76" t="n"/>
      <c r="B1431" s="77" t="n">
        <v>318</v>
      </c>
      <c r="C1431" s="77" t="inlineStr">
        <is>
          <t>[DI56 (Low level)] (D56L)</t>
        </is>
      </c>
      <c r="D1431" s="78" t="inlineStr">
        <is>
          <t>Digital input DI56 (low level)</t>
        </is>
      </c>
    </row>
    <row customFormat="1" r="1432" s="60">
      <c r="A1432" s="76" t="n"/>
      <c r="B1432" s="77" t="n">
        <v>319</v>
      </c>
      <c r="C1432" s="77" t="inlineStr">
        <is>
          <t>[DI57 (Low level)] (D57L)</t>
        </is>
      </c>
      <c r="D1432" s="78" t="inlineStr">
        <is>
          <t>Digital input DI57 (low level)</t>
        </is>
      </c>
    </row>
    <row customFormat="1" r="1433" s="60">
      <c r="A1433" s="76" t="n"/>
      <c r="B1433" s="77" t="n">
        <v>320</v>
      </c>
      <c r="C1433" s="77" t="inlineStr">
        <is>
          <t>[DI58 (Low level)] (D58L)</t>
        </is>
      </c>
      <c r="D1433" s="78" t="inlineStr">
        <is>
          <t>Digital input DI58 (low level)</t>
        </is>
      </c>
    </row>
    <row customFormat="1" r="1434" s="60">
      <c r="A1434" s="76" t="n"/>
      <c r="B1434" s="77" t="n">
        <v>321</v>
      </c>
      <c r="C1434" s="77" t="inlineStr">
        <is>
          <t>[DI59 (Low level)] (D59L)</t>
        </is>
      </c>
      <c r="D1434" s="78" t="inlineStr">
        <is>
          <t>Digital input DI59 (low level)</t>
        </is>
      </c>
    </row>
    <row customFormat="1" r="1435" s="60">
      <c r="A1435" s="76" t="n"/>
      <c r="B1435" s="77" t="n">
        <v>322</v>
      </c>
      <c r="C1435" s="77" t="inlineStr">
        <is>
          <t>[DI60 (High Level)] (D60H)</t>
        </is>
      </c>
      <c r="D1435" s="78" t="inlineStr">
        <is>
          <t>Digital Input DI60 (High level)</t>
        </is>
      </c>
    </row>
    <row customFormat="1" r="1436" s="60">
      <c r="A1436" s="76" t="n"/>
      <c r="B1436" s="77" t="n">
        <v>323</v>
      </c>
      <c r="C1436" s="77" t="inlineStr">
        <is>
          <t>[DI60 (Low level)] (D60L)</t>
        </is>
      </c>
      <c r="D1436" s="78" t="inlineStr">
        <is>
          <t>Digital input DI60 (low level)</t>
        </is>
      </c>
    </row>
    <row customFormat="1" r="1437" s="60">
      <c r="A1437" s="76" t="n"/>
      <c r="B1437" s="77" t="n">
        <v>324</v>
      </c>
      <c r="C1437" s="77" t="inlineStr">
        <is>
          <t>[DI61 (High Level)] (D61H)</t>
        </is>
      </c>
      <c r="D1437" s="78" t="inlineStr">
        <is>
          <t>Digital Input DI61 (High level)</t>
        </is>
      </c>
    </row>
    <row customFormat="1" r="1438" s="60">
      <c r="A1438" s="76" t="n"/>
      <c r="B1438" s="77" t="n">
        <v>325</v>
      </c>
      <c r="C1438" s="77" t="inlineStr">
        <is>
          <t>[DI61 (Low level)] (D61L)</t>
        </is>
      </c>
      <c r="D1438" s="78" t="inlineStr">
        <is>
          <t>Digital input DI61 (low level)</t>
        </is>
      </c>
    </row>
    <row customFormat="1" r="1439" s="60">
      <c r="A1439" s="76" t="n"/>
      <c r="B1439" s="77" t="n">
        <v>326</v>
      </c>
      <c r="C1439" s="77" t="inlineStr">
        <is>
          <t>[DI62 High Assignment] (D62H)</t>
        </is>
      </c>
      <c r="D1439" s="78" t="inlineStr">
        <is>
          <t>DI62 High Assignment</t>
        </is>
      </c>
    </row>
    <row customFormat="1" r="1440" s="60">
      <c r="A1440" s="76" t="n"/>
      <c r="B1440" s="77" t="n">
        <v>327</v>
      </c>
      <c r="C1440" s="77" t="inlineStr">
        <is>
          <t>[DI63 High Assignment] (D63H)</t>
        </is>
      </c>
      <c r="D1440" s="78" t="inlineStr">
        <is>
          <t>DI63 High Assignment</t>
        </is>
      </c>
    </row>
    <row customFormat="1" r="1441" s="60">
      <c r="A1441" s="76" t="n"/>
      <c r="B1441" s="77" t="n">
        <v>328</v>
      </c>
      <c r="C1441" s="77" t="inlineStr">
        <is>
          <t>[DI64 High Assignment] (D64H)</t>
        </is>
      </c>
      <c r="D1441" s="78" t="inlineStr">
        <is>
          <t>DI64 High Assignment</t>
        </is>
      </c>
    </row>
    <row customFormat="1" r="1442" s="60">
      <c r="A1442" s="76" t="n"/>
      <c r="B1442" s="77" t="n">
        <v>329</v>
      </c>
      <c r="C1442" s="77" t="inlineStr">
        <is>
          <t>[DI62 Low Assignment] (D62L)</t>
        </is>
      </c>
      <c r="D1442" s="78" t="inlineStr">
        <is>
          <t>DI62 Low Assignment</t>
        </is>
      </c>
    </row>
    <row customFormat="1" r="1443" s="60">
      <c r="A1443" s="76" t="n"/>
      <c r="B1443" s="77" t="n">
        <v>330</v>
      </c>
      <c r="C1443" s="77" t="inlineStr">
        <is>
          <t>[DI63 Low Assignment] (D63L)</t>
        </is>
      </c>
      <c r="D1443" s="78" t="inlineStr">
        <is>
          <t>DI63 Low Assignment</t>
        </is>
      </c>
    </row>
    <row customFormat="1" r="1444" s="60">
      <c r="A1444" s="76" t="n"/>
      <c r="B1444" s="77" t="n">
        <v>331</v>
      </c>
      <c r="C1444" s="77" t="inlineStr">
        <is>
          <t>[DI64 Low Assignment] (D64L)</t>
        </is>
      </c>
      <c r="D1444" s="78" t="inlineStr">
        <is>
          <t>DI64 Low Assignment</t>
        </is>
      </c>
    </row>
    <row customFormat="1" r="1445" s="60">
      <c r="A1445" s="76" t="n"/>
      <c r="B1445" s="77" t="n">
        <v>332</v>
      </c>
      <c r="C1445" s="77" t="inlineStr">
        <is>
          <t>[C712] (C712)</t>
        </is>
      </c>
      <c r="D1445" s="78" t="inlineStr">
        <is>
          <t>C712</t>
        </is>
      </c>
    </row>
    <row customFormat="1" r="1446" s="60">
      <c r="A1446" s="76" t="n"/>
      <c r="B1446" s="77" t="n">
        <v>333</v>
      </c>
      <c r="C1446" s="77" t="inlineStr">
        <is>
          <t>[C713] (C713)</t>
        </is>
      </c>
      <c r="D1446" s="78" t="inlineStr">
        <is>
          <t>C713</t>
        </is>
      </c>
    </row>
    <row customFormat="1" r="1447" s="60">
      <c r="A1447" s="76" t="n"/>
      <c r="B1447" s="77" t="n">
        <v>334</v>
      </c>
      <c r="C1447" s="77" t="inlineStr">
        <is>
          <t>[C714] (C714)</t>
        </is>
      </c>
      <c r="D1447" s="78" t="inlineStr">
        <is>
          <t>C714</t>
        </is>
      </c>
    </row>
    <row customFormat="1" r="1448" s="60">
      <c r="A1448" s="76" t="n"/>
      <c r="B1448" s="77" t="n">
        <v>335</v>
      </c>
      <c r="C1448" s="77" t="inlineStr">
        <is>
          <t>[C715] (C715)</t>
        </is>
      </c>
      <c r="D1448" s="78" t="inlineStr">
        <is>
          <t>C715</t>
        </is>
      </c>
    </row>
    <row customFormat="1" r="1449" s="60">
      <c r="A1449" s="76" t="n"/>
      <c r="B1449" s="77" t="n">
        <v>346</v>
      </c>
      <c r="C1449" s="77" t="inlineStr">
        <is>
          <t>[Dry Run Warning] (DRYA)</t>
        </is>
      </c>
      <c r="D1449" s="78" t="inlineStr">
        <is>
          <t>Dry run warning</t>
        </is>
      </c>
    </row>
    <row customFormat="1" r="1450" s="60">
      <c r="A1450" s="76" t="n"/>
      <c r="B1450" s="77" t="n">
        <v>352</v>
      </c>
      <c r="C1450" s="77" t="inlineStr">
        <is>
          <t>[Pump Cycle Warning] (PCPA)</t>
        </is>
      </c>
      <c r="D1450" s="78" t="inlineStr">
        <is>
          <t>Pump Cycle warning</t>
        </is>
      </c>
    </row>
    <row customFormat="1" r="1451" s="60">
      <c r="A1451" s="76" t="n"/>
      <c r="B1451" s="77" t="n">
        <v>369</v>
      </c>
      <c r="C1451" s="77" t="inlineStr">
        <is>
          <t>[M/S Device Warn] (MSDA)</t>
        </is>
      </c>
      <c r="D1451" s="78" t="inlineStr">
        <is>
          <t>M/S device warning</t>
        </is>
      </c>
    </row>
    <row customFormat="1" r="1452" s="60">
      <c r="A1452" s="76" t="n"/>
      <c r="B1452" s="77" t="n">
        <v>371</v>
      </c>
      <c r="C1452" s="77" t="inlineStr">
        <is>
          <t>[Local] (LOCC)</t>
        </is>
      </c>
      <c r="D1452" s="78" t="inlineStr">
        <is>
          <t>Local</t>
        </is>
      </c>
    </row>
    <row customFormat="1" r="1453" s="60">
      <c r="A1453" s="76" t="n"/>
      <c r="B1453" s="77" t="n">
        <v>372</v>
      </c>
      <c r="C1453" s="77" t="inlineStr">
        <is>
          <t>[QF1 Start Command ] (QF0C)</t>
        </is>
      </c>
      <c r="D1453" s="78" t="inlineStr">
        <is>
          <t xml:space="preserve">Circuit breaker QF1 start command </t>
        </is>
      </c>
    </row>
    <row customFormat="1" r="1454" s="60">
      <c r="A1454" s="76" t="n"/>
      <c r="B1454" s="77" t="n">
        <v>373</v>
      </c>
      <c r="C1454" s="77" t="inlineStr">
        <is>
          <t>[QF1 Stop Command ] (QF0O)</t>
        </is>
      </c>
      <c r="D1454" s="78" t="inlineStr">
        <is>
          <t xml:space="preserve">Circuit breaker QF1 stop command </t>
        </is>
      </c>
    </row>
    <row customFormat="1" r="1455" s="60">
      <c r="A1455" s="76" t="n"/>
      <c r="B1455" s="77" t="n">
        <v>374</v>
      </c>
      <c r="C1455" s="77" t="inlineStr">
        <is>
          <t>[QF91 Start Command] (QF4C)</t>
        </is>
      </c>
      <c r="D1455" s="78" t="inlineStr">
        <is>
          <t xml:space="preserve">Circuit breaker QF91 start command </t>
        </is>
      </c>
    </row>
    <row customFormat="1" r="1456" s="60">
      <c r="A1456" s="76" t="n"/>
      <c r="B1456" s="77" t="n">
        <v>375</v>
      </c>
      <c r="C1456" s="77" t="inlineStr">
        <is>
          <t>[QF91 Stop Command] (QF4O)</t>
        </is>
      </c>
      <c r="D1456" s="78" t="inlineStr">
        <is>
          <t xml:space="preserve">Circuit breaker QF91 stop command </t>
        </is>
      </c>
    </row>
    <row customFormat="1" r="1457" s="60">
      <c r="A1457" s="76" t="n"/>
      <c r="B1457" s="77" t="n">
        <v>376</v>
      </c>
      <c r="C1457" s="77" t="inlineStr">
        <is>
          <t>[QF1 Closed] (CBCL)</t>
        </is>
      </c>
      <c r="D1457" s="78" t="inlineStr">
        <is>
          <t>Circuit breaker QF1 Closed</t>
        </is>
      </c>
    </row>
    <row customFormat="1" r="1458" s="60">
      <c r="A1458" s="76" t="n"/>
      <c r="B1458" s="77" t="n">
        <v>377</v>
      </c>
      <c r="C1458" s="77" t="inlineStr">
        <is>
          <t>[POE State] (POE)</t>
        </is>
      </c>
      <c r="D1458" s="78" t="inlineStr">
        <is>
          <t>POE state</t>
        </is>
      </c>
    </row>
    <row customFormat="1" r="1459" s="60">
      <c r="A1459" s="76" t="n"/>
      <c r="B1459" s="77" t="n">
        <v>378</v>
      </c>
      <c r="C1459" s="77" t="inlineStr">
        <is>
          <t>[Transfer To Drive In Progress] (TTDI)</t>
        </is>
      </c>
      <c r="D1459" s="78" t="inlineStr">
        <is>
          <t>Transfer to drive in progress</t>
        </is>
      </c>
    </row>
    <row customFormat="1" r="1460" s="60">
      <c r="A1460" s="76" t="n"/>
      <c r="B1460" s="77" t="n">
        <v>379</v>
      </c>
      <c r="C1460" s="77" t="inlineStr">
        <is>
          <t>[SD Ready To Transfer] (RTTD)</t>
        </is>
      </c>
      <c r="D1460" s="78" t="inlineStr">
        <is>
          <t>Ready to transfer to drive</t>
        </is>
      </c>
    </row>
    <row customFormat="1" r="1461" s="60">
      <c r="A1461" s="76" t="n"/>
      <c r="B1461" s="77" t="n">
        <v>380</v>
      </c>
      <c r="C1461" s="77" t="inlineStr">
        <is>
          <t>[Transfer To Mains In Progress] (TTMI)</t>
        </is>
      </c>
      <c r="D1461" s="78" t="inlineStr">
        <is>
          <t>Transfer to mains in progress</t>
        </is>
      </c>
    </row>
    <row customFormat="1" r="1462" s="60">
      <c r="A1462" s="76" t="n"/>
      <c r="B1462" s="77" t="n">
        <v>381</v>
      </c>
      <c r="C1462" s="77" t="inlineStr">
        <is>
          <t>[SM Ready To Transfer] (RTTM)</t>
        </is>
      </c>
      <c r="D1462" s="78" t="inlineStr">
        <is>
          <t>Ready to transfer to mains</t>
        </is>
      </c>
    </row>
    <row customFormat="1" r="1463" s="60">
      <c r="A1463" s="76" t="n"/>
      <c r="B1463" s="77" t="n">
        <v>383</v>
      </c>
      <c r="C1463" s="77" t="inlineStr">
        <is>
          <t>[None] (CFRS)</t>
        </is>
      </c>
      <c r="D1463" s="68" t="n"/>
    </row>
    <row customFormat="1" r="1464" s="60">
      <c r="A1464" s="76" t="n"/>
      <c r="B1464" s="77" t="n">
        <v>474</v>
      </c>
      <c r="C1464" s="77" t="inlineStr">
        <is>
          <t>[Temp Sens AI1 Warn] (TS1A)</t>
        </is>
      </c>
      <c r="D1464" s="78" t="inlineStr">
        <is>
          <t>Temperature sensor AI1 warning</t>
        </is>
      </c>
    </row>
    <row customFormat="1" r="1465" s="60">
      <c r="A1465" s="76" t="n"/>
      <c r="B1465" s="77" t="n">
        <v>476</v>
      </c>
      <c r="C1465" s="77" t="inlineStr">
        <is>
          <t>[Temp Sens AI3 Warn] (TS3A)</t>
        </is>
      </c>
      <c r="D1465" s="78" t="inlineStr">
        <is>
          <t>Temperature sensor AI3 warning</t>
        </is>
      </c>
    </row>
    <row customFormat="1" r="1466" s="60">
      <c r="A1466" s="76" t="n"/>
      <c r="B1466" s="77" t="n">
        <v>477</v>
      </c>
      <c r="C1466" s="77" t="inlineStr">
        <is>
          <t>[Temp Sens AI4 Warn] (TS4A)</t>
        </is>
      </c>
      <c r="D1466" s="78" t="inlineStr">
        <is>
          <t>Temperature sensor AI4 warning</t>
        </is>
      </c>
    </row>
    <row customFormat="1" r="1467" s="60">
      <c r="A1467" s="76" t="n"/>
      <c r="B1467" s="77" t="n">
        <v>478</v>
      </c>
      <c r="C1467" s="77" t="inlineStr">
        <is>
          <t>[Temp Sens AI5 Warn] (TS5A)</t>
        </is>
      </c>
      <c r="D1467" s="78" t="inlineStr">
        <is>
          <t>Temperature sensor AI5 warning</t>
        </is>
      </c>
    </row>
    <row customFormat="1" r="1468" s="60">
      <c r="A1468" s="76" t="n"/>
      <c r="B1468" s="77" t="n">
        <v>479</v>
      </c>
      <c r="C1468" s="77" t="inlineStr">
        <is>
          <t>[QF2 Start Command ] (QF2C)</t>
        </is>
      </c>
      <c r="D1468" s="78" t="inlineStr">
        <is>
          <t xml:space="preserve">Circuit breaker QF2 start command </t>
        </is>
      </c>
    </row>
    <row customFormat="1" r="1469" s="60">
      <c r="A1469" s="76" t="n"/>
      <c r="B1469" s="77" t="n">
        <v>480</v>
      </c>
      <c r="C1469" s="77" t="inlineStr">
        <is>
          <t>[QF2 Stop Command ] (QF2O)</t>
        </is>
      </c>
      <c r="D1469" s="78" t="inlineStr">
        <is>
          <t xml:space="preserve">Circuit breaker QF2 stop command </t>
        </is>
      </c>
    </row>
    <row customFormat="1" r="1470" s="60">
      <c r="A1470" s="76" t="n"/>
      <c r="B1470" s="77" t="n">
        <v>484</v>
      </c>
      <c r="C1470" s="77" t="inlineStr">
        <is>
          <t>[Cust Warning 5] (CAS5)</t>
        </is>
      </c>
      <c r="D1470" s="78" t="inlineStr">
        <is>
          <t>Customer Warning 5</t>
        </is>
      </c>
    </row>
    <row customFormat="1" r="1471" s="60">
      <c r="A1471" s="76" t="n"/>
      <c r="B1471" s="77" t="n">
        <v>485</v>
      </c>
      <c r="C1471" s="77" t="inlineStr">
        <is>
          <t>[AI1 Th Warning] (TP1A)</t>
        </is>
      </c>
      <c r="D1471" s="78" t="inlineStr">
        <is>
          <t>AI1 thermal sensor warning</t>
        </is>
      </c>
    </row>
    <row customFormat="1" r="1472" s="60">
      <c r="A1472" s="76" t="n"/>
      <c r="B1472" s="77" t="n">
        <v>486</v>
      </c>
      <c r="C1472" s="77" t="inlineStr">
        <is>
          <t>[Torque ref. channel] (TR1)</t>
        </is>
      </c>
      <c r="D1472" s="78" t="inlineStr">
        <is>
          <t>Torque reference channel</t>
        </is>
      </c>
    </row>
    <row customFormat="1" r="1473" s="60">
      <c r="A1473" s="76" t="n"/>
      <c r="B1473" s="77" t="n">
        <v>487</v>
      </c>
      <c r="C1473" s="77" t="inlineStr">
        <is>
          <t>[Torque ref. 2 channel] (TR2)</t>
        </is>
      </c>
      <c r="D1473" s="78" t="inlineStr">
        <is>
          <t>Torque reference channel 2</t>
        </is>
      </c>
    </row>
    <row customFormat="1" r="1474" s="60">
      <c r="A1474" s="76" t="n"/>
      <c r="B1474" s="77" t="n">
        <v>491</v>
      </c>
      <c r="C1474" s="77" t="inlineStr">
        <is>
          <t>[Power Cons Warning] (POWD)</t>
        </is>
      </c>
      <c r="D1474" s="78" t="inlineStr">
        <is>
          <t>Power Consumption Warning</t>
        </is>
      </c>
    </row>
    <row customFormat="1" r="1475" s="60">
      <c r="A1475" s="76" t="n"/>
      <c r="B1475" s="77" t="n">
        <v>492</v>
      </c>
      <c r="C1475" s="77" t="inlineStr">
        <is>
          <t>[Warning Grp 4] (AG4)</t>
        </is>
      </c>
      <c r="D1475" s="78" t="inlineStr">
        <is>
          <t>Warning group 4</t>
        </is>
      </c>
    </row>
    <row customFormat="1" r="1476" s="60">
      <c r="A1476" s="76" t="n"/>
      <c r="B1476" s="77" t="n">
        <v>493</v>
      </c>
      <c r="C1476" s="77" t="inlineStr">
        <is>
          <t>[Warning Grp 5] (AG5)</t>
        </is>
      </c>
      <c r="D1476" s="78" t="inlineStr">
        <is>
          <t>Warning group 5</t>
        </is>
      </c>
    </row>
    <row customFormat="1" r="1477" s="60">
      <c r="A1477" s="76" t="n"/>
      <c r="B1477" s="77" t="n">
        <v>494</v>
      </c>
      <c r="C1477" s="77" t="inlineStr">
        <is>
          <t>[Fallback speed] (FRF)</t>
        </is>
      </c>
      <c r="D1477" s="78" t="inlineStr">
        <is>
          <t>Fallback speed</t>
        </is>
      </c>
    </row>
    <row customFormat="1" r="1478" s="60">
      <c r="A1478" s="76" t="n"/>
      <c r="B1478" s="77" t="n">
        <v>495</v>
      </c>
      <c r="C1478" s="77" t="inlineStr">
        <is>
          <t>[Speed Maintained] (RLS)</t>
        </is>
      </c>
      <c r="D1478" s="78" t="inlineStr">
        <is>
          <t>Speed maintained</t>
        </is>
      </c>
    </row>
    <row customFormat="1" r="1479" s="60">
      <c r="A1479" s="76" t="n"/>
      <c r="B1479" s="77" t="n">
        <v>496</v>
      </c>
      <c r="C1479" s="77" t="inlineStr">
        <is>
          <t>[Per Type of Stop] (STT)</t>
        </is>
      </c>
      <c r="D1479" s="78" t="inlineStr">
        <is>
          <t>Per type of stop</t>
        </is>
      </c>
    </row>
    <row customFormat="1" r="1480" s="60">
      <c r="A1480" s="76" t="n"/>
      <c r="B1480" s="77" t="n">
        <v>497</v>
      </c>
      <c r="C1480" s="77" t="inlineStr">
        <is>
          <t>[Life Cycle Warn 1] (LCA1)</t>
        </is>
      </c>
      <c r="D1480" s="78" t="inlineStr">
        <is>
          <t>Life Cycle Warning 1</t>
        </is>
      </c>
    </row>
    <row customFormat="1" r="1481" s="60">
      <c r="A1481" s="76" t="n"/>
      <c r="B1481" s="77" t="n">
        <v>498</v>
      </c>
      <c r="C1481" s="77" t="inlineStr">
        <is>
          <t>[Life Cycle Warn 2] (LCA2)</t>
        </is>
      </c>
      <c r="D1481" s="78" t="inlineStr">
        <is>
          <t>Life Cycle Warning 2</t>
        </is>
      </c>
    </row>
    <row customFormat="1" r="1482" s="60">
      <c r="A1482" s="76" t="n"/>
      <c r="B1482" s="77" t="n">
        <v>500</v>
      </c>
      <c r="C1482" s="77" t="inlineStr">
        <is>
          <t>[AI3 Th Warning] (TP3A)</t>
        </is>
      </c>
      <c r="D1482" s="78" t="inlineStr">
        <is>
          <t>AI3 thermal sensor warning</t>
        </is>
      </c>
    </row>
    <row customFormat="1" r="1483" s="60">
      <c r="A1483" s="76" t="n"/>
      <c r="B1483" s="77" t="n">
        <v>501</v>
      </c>
      <c r="C1483" s="77" t="inlineStr">
        <is>
          <t>[AI4 Th Warning] (TP4A)</t>
        </is>
      </c>
      <c r="D1483" s="78" t="inlineStr">
        <is>
          <t>AI4 thermal sensor warning</t>
        </is>
      </c>
    </row>
    <row customFormat="1" r="1484" s="60">
      <c r="A1484" s="76" t="n"/>
      <c r="B1484" s="77" t="n">
        <v>502</v>
      </c>
      <c r="C1484" s="77" t="inlineStr">
        <is>
          <t>[AI5 Th Warning] (TP5A)</t>
        </is>
      </c>
      <c r="D1484" s="78" t="inlineStr">
        <is>
          <t>AI5 thermal sensor warning</t>
        </is>
      </c>
    </row>
    <row customFormat="1" r="1485" s="60">
      <c r="A1485" s="76" t="n"/>
      <c r="B1485" s="77" t="n">
        <v>503</v>
      </c>
      <c r="C1485" s="77" t="inlineStr">
        <is>
          <t>[AI5 4-20 Loss Warn] (AP5)</t>
        </is>
      </c>
      <c r="D1485" s="78" t="inlineStr">
        <is>
          <t>AI5 4-20 Loss Warning</t>
        </is>
      </c>
    </row>
    <row customFormat="1" r="1486" s="60">
      <c r="A1486" s="76" t="n"/>
      <c r="B1486" s="77" t="n">
        <v>504</v>
      </c>
      <c r="C1486" s="77" t="inlineStr">
        <is>
          <t>[Fan Counter Warning] (FCTA)</t>
        </is>
      </c>
      <c r="D1486" s="78" t="inlineStr">
        <is>
          <t>Fan Counter Warning</t>
        </is>
      </c>
    </row>
    <row customFormat="1" r="1487" s="60">
      <c r="A1487" s="76" t="n"/>
      <c r="B1487" s="77" t="n">
        <v>505</v>
      </c>
      <c r="C1487" s="77" t="inlineStr">
        <is>
          <t>[Fan Feedback Warn] (FFDA)</t>
        </is>
      </c>
      <c r="D1487" s="78" t="inlineStr">
        <is>
          <t>Fan Feedback Warning</t>
        </is>
      </c>
    </row>
    <row customFormat="1" r="1488" s="60">
      <c r="A1488" s="76" t="n"/>
      <c r="B1488" s="77" t="n">
        <v>506</v>
      </c>
      <c r="C1488" s="77" t="inlineStr">
        <is>
          <t>[Power High Threshold] (PTHA)</t>
        </is>
      </c>
      <c r="D1488" s="78" t="inlineStr">
        <is>
          <t>Power High Threshold</t>
        </is>
      </c>
    </row>
    <row customFormat="1" r="1489" s="60">
      <c r="A1489" s="76" t="n"/>
      <c r="B1489" s="77" t="n">
        <v>507</v>
      </c>
      <c r="C1489" s="77" t="inlineStr">
        <is>
          <t>[Power Low Threshold] (PTHL)</t>
        </is>
      </c>
      <c r="D1489" s="78" t="inlineStr">
        <is>
          <t>Power Low Threshold</t>
        </is>
      </c>
    </row>
    <row customFormat="1" r="1490" s="60">
      <c r="A1490" s="76" t="n"/>
      <c r="B1490" s="77" t="n">
        <v>508</v>
      </c>
      <c r="C1490" s="77" t="inlineStr">
        <is>
          <t>[Cust Warning 1] (CAS1)</t>
        </is>
      </c>
      <c r="D1490" s="78" t="inlineStr">
        <is>
          <t>Customer Warning 1</t>
        </is>
      </c>
    </row>
    <row customFormat="1" r="1491" s="60">
      <c r="A1491" s="76" t="n"/>
      <c r="B1491" s="77" t="n">
        <v>509</v>
      </c>
      <c r="C1491" s="77" t="inlineStr">
        <is>
          <t>[Cust Warning 2] (CAS2)</t>
        </is>
      </c>
      <c r="D1491" s="78" t="inlineStr">
        <is>
          <t>Customer Warning 2</t>
        </is>
      </c>
    </row>
    <row customFormat="1" r="1492" s="60">
      <c r="A1492" s="76" t="n"/>
      <c r="B1492" s="77" t="n">
        <v>510</v>
      </c>
      <c r="C1492" s="77" t="inlineStr">
        <is>
          <t>[Cust Warning 3] (CAS3)</t>
        </is>
      </c>
      <c r="D1492" s="78" t="inlineStr">
        <is>
          <t>Customer Warning 3</t>
        </is>
      </c>
    </row>
    <row customFormat="1" r="1493" s="60">
      <c r="A1493" s="76" t="n"/>
      <c r="B1493" s="77" t="n">
        <v>511</v>
      </c>
      <c r="C1493" s="77" t="inlineStr">
        <is>
          <t>[Cust Warning 4] (CAS4)</t>
        </is>
      </c>
      <c r="D1493" s="78" t="inlineStr">
        <is>
          <t>Customer Warning 4</t>
        </is>
      </c>
    </row>
    <row customFormat="1" r="1494" s="60">
      <c r="A1494" s="73" t="inlineStr">
        <is>
          <t>PSLIN</t>
        </is>
      </c>
      <c r="B1494" s="74" t="n">
        <v>0</v>
      </c>
      <c r="C1494" s="74" t="inlineStr">
        <is>
          <t>[Not Assigned] (NO)</t>
        </is>
      </c>
      <c r="D1494" s="75" t="inlineStr">
        <is>
          <t>Not assigned</t>
        </is>
      </c>
    </row>
    <row customFormat="1" r="1495" s="60">
      <c r="A1495" s="76" t="n"/>
      <c r="B1495" s="77" t="n">
        <v>1</v>
      </c>
      <c r="C1495" s="77" t="inlineStr">
        <is>
          <t>[Operating State Fault] (FLT)</t>
        </is>
      </c>
      <c r="D1495" s="78" t="inlineStr">
        <is>
          <t>Drive in operating state "Fault"</t>
        </is>
      </c>
    </row>
    <row customFormat="1" r="1496" s="60">
      <c r="A1496" s="76" t="n"/>
      <c r="B1496" s="77" t="n">
        <v>96</v>
      </c>
      <c r="C1496" s="77" t="inlineStr">
        <is>
          <t>[Ref Freq Channel 1] (FR1)</t>
        </is>
      </c>
      <c r="D1496" s="78" t="inlineStr">
        <is>
          <t>Reference frequency channel 1</t>
        </is>
      </c>
    </row>
    <row customFormat="1" r="1497" s="60">
      <c r="A1497" s="76" t="n"/>
      <c r="B1497" s="77" t="n">
        <v>97</v>
      </c>
      <c r="C1497" s="77" t="inlineStr">
        <is>
          <t>[Ref Freq Channel 2] (FR2)</t>
        </is>
      </c>
      <c r="D1497" s="78" t="inlineStr">
        <is>
          <t>Reference frequency channel 2</t>
        </is>
      </c>
    </row>
    <row customFormat="1" r="1498" s="60">
      <c r="A1498" s="76" t="n"/>
      <c r="B1498" s="77" t="n">
        <v>100</v>
      </c>
      <c r="C1498" s="77" t="inlineStr">
        <is>
          <t>[ch1B active] (FR1B)</t>
        </is>
      </c>
      <c r="D1498" s="78" t="inlineStr">
        <is>
          <t>Command ch = ch 1B</t>
        </is>
      </c>
    </row>
    <row customFormat="1" r="1499" s="60">
      <c r="A1499" s="76" t="n"/>
      <c r="B1499" s="77" t="n">
        <v>486</v>
      </c>
      <c r="C1499" s="77" t="inlineStr">
        <is>
          <t>[Torque ref. channel] (TR1)</t>
        </is>
      </c>
      <c r="D1499" s="78" t="inlineStr">
        <is>
          <t>Torque reference channel</t>
        </is>
      </c>
    </row>
    <row customFormat="1" r="1500" s="60">
      <c r="A1500" s="76" t="n"/>
      <c r="B1500" s="77" t="n">
        <v>487</v>
      </c>
      <c r="C1500" s="77" t="inlineStr">
        <is>
          <t>[Torque ref. 2 channel] (TR2)</t>
        </is>
      </c>
      <c r="D1500" s="78" t="inlineStr">
        <is>
          <t>Torque reference channel 2</t>
        </is>
      </c>
    </row>
    <row customFormat="1" r="1501" s="60">
      <c r="A1501" s="76" t="n"/>
      <c r="B1501" s="77" t="n">
        <v>98</v>
      </c>
      <c r="C1501" s="77" t="inlineStr">
        <is>
          <t>[Cmd Channel 1] (CD1)</t>
        </is>
      </c>
      <c r="D1501" s="78" t="inlineStr">
        <is>
          <t>Command channel 1</t>
        </is>
      </c>
    </row>
    <row customFormat="1" r="1502" s="60">
      <c r="A1502" s="76" t="n"/>
      <c r="B1502" s="77" t="n">
        <v>99</v>
      </c>
      <c r="C1502" s="77" t="inlineStr">
        <is>
          <t>[Cmd Channel 2] (CD2)</t>
        </is>
      </c>
      <c r="D1502" s="78" t="inlineStr">
        <is>
          <t>Command channel 1</t>
        </is>
      </c>
    </row>
    <row customFormat="1" r="1503" s="60">
      <c r="A1503" s="76" t="n"/>
      <c r="B1503" s="77" t="n">
        <v>128</v>
      </c>
      <c r="C1503" s="77" t="inlineStr">
        <is>
          <t>[Yes] (YES)</t>
        </is>
      </c>
      <c r="D1503" s="78" t="inlineStr">
        <is>
          <t>Yes</t>
        </is>
      </c>
    </row>
    <row customFormat="1" r="1504" s="60">
      <c r="A1504" s="76" t="n"/>
      <c r="B1504" s="77" t="n">
        <v>4</v>
      </c>
      <c r="C1504" s="77" t="inlineStr">
        <is>
          <t>[Mot Freq High Thd] (FTA)</t>
        </is>
      </c>
      <c r="D1504" s="78" t="inlineStr">
        <is>
          <t>Motor frequency high threshold reached</t>
        </is>
      </c>
    </row>
    <row customFormat="1" r="1505" s="60">
      <c r="A1505" s="76" t="n"/>
      <c r="B1505" s="77" t="n">
        <v>13</v>
      </c>
      <c r="C1505" s="77" t="inlineStr">
        <is>
          <t>[Mot Freq High Thd 2] (F2A)</t>
        </is>
      </c>
      <c r="D1505" s="78" t="inlineStr">
        <is>
          <t>Motor frequency high threshold 2 reached</t>
        </is>
      </c>
    </row>
    <row customFormat="1" r="1506" s="60">
      <c r="A1506" s="76" t="n"/>
      <c r="B1506" s="77" t="n">
        <v>18</v>
      </c>
      <c r="C1506" s="77" t="inlineStr">
        <is>
          <t>[Mot Freq Low Thd] (FTAL)</t>
        </is>
      </c>
      <c r="D1506" s="78" t="inlineStr">
        <is>
          <t>Motor frequency low threshold reached</t>
        </is>
      </c>
    </row>
    <row customFormat="1" r="1507" s="60">
      <c r="A1507" s="76" t="n"/>
      <c r="B1507" s="77" t="n">
        <v>19</v>
      </c>
      <c r="C1507" s="77" t="inlineStr">
        <is>
          <t>[Mot Freq Low Thd 2] (F2AL)</t>
        </is>
      </c>
      <c r="D1507" s="78" t="inlineStr">
        <is>
          <t>Motor frequency low threshold 2 reached</t>
        </is>
      </c>
    </row>
    <row customFormat="1" r="1508" s="60">
      <c r="A1508" s="76" t="n"/>
      <c r="B1508" s="77" t="n">
        <v>129</v>
      </c>
      <c r="C1508" s="77" t="inlineStr">
        <is>
          <t>[DI1] (LI1)</t>
        </is>
      </c>
      <c r="D1508" s="78" t="inlineStr">
        <is>
          <t>Digital Input 1</t>
        </is>
      </c>
    </row>
    <row customFormat="1" r="1509" s="60">
      <c r="A1509" s="76" t="n"/>
      <c r="B1509" s="77" t="n">
        <v>130</v>
      </c>
      <c r="C1509" s="77" t="inlineStr">
        <is>
          <t>[DI2] (LI2)</t>
        </is>
      </c>
      <c r="D1509" s="78" t="inlineStr">
        <is>
          <t>Digital Input 2</t>
        </is>
      </c>
    </row>
    <row customFormat="1" r="1510" s="60">
      <c r="A1510" s="76" t="n"/>
      <c r="B1510" s="77" t="n">
        <v>131</v>
      </c>
      <c r="C1510" s="77" t="inlineStr">
        <is>
          <t>[DI3] (LI3)</t>
        </is>
      </c>
      <c r="D1510" s="78" t="inlineStr">
        <is>
          <t>Digital Input 3</t>
        </is>
      </c>
    </row>
    <row customFormat="1" r="1511" s="60">
      <c r="A1511" s="76" t="n"/>
      <c r="B1511" s="77" t="n">
        <v>132</v>
      </c>
      <c r="C1511" s="77" t="inlineStr">
        <is>
          <t>[DI4] (LI4)</t>
        </is>
      </c>
      <c r="D1511" s="78" t="inlineStr">
        <is>
          <t>Digital Input 4</t>
        </is>
      </c>
    </row>
    <row customFormat="1" r="1512" s="60">
      <c r="A1512" s="76" t="n"/>
      <c r="B1512" s="77" t="n">
        <v>133</v>
      </c>
      <c r="C1512" s="77" t="inlineStr">
        <is>
          <t>[DI5] (LI5)</t>
        </is>
      </c>
      <c r="D1512" s="78" t="inlineStr">
        <is>
          <t>Digital Input 5</t>
        </is>
      </c>
    </row>
    <row customFormat="1" r="1513" s="60">
      <c r="A1513" s="76" t="n"/>
      <c r="B1513" s="77" t="n">
        <v>134</v>
      </c>
      <c r="C1513" s="77" t="inlineStr">
        <is>
          <t>[DI6] (LI6)</t>
        </is>
      </c>
      <c r="D1513" s="78" t="inlineStr">
        <is>
          <t>Digital Input 6</t>
        </is>
      </c>
    </row>
    <row customFormat="1" r="1514" s="60">
      <c r="A1514" s="76" t="n"/>
      <c r="B1514" s="77" t="n">
        <v>135</v>
      </c>
      <c r="C1514" s="77" t="inlineStr">
        <is>
          <t>[DI7] (LI7)</t>
        </is>
      </c>
      <c r="D1514" s="78" t="inlineStr">
        <is>
          <t>Digital input 7</t>
        </is>
      </c>
    </row>
    <row customFormat="1" r="1515" s="60">
      <c r="A1515" s="76" t="n"/>
      <c r="B1515" s="77" t="n">
        <v>136</v>
      </c>
      <c r="C1515" s="77" t="inlineStr">
        <is>
          <t>[DI8] (LI8)</t>
        </is>
      </c>
      <c r="D1515" s="78" t="inlineStr">
        <is>
          <t>Digital input 8</t>
        </is>
      </c>
    </row>
    <row customFormat="1" r="1516" s="60">
      <c r="A1516" s="76" t="n"/>
      <c r="B1516" s="77" t="n">
        <v>139</v>
      </c>
      <c r="C1516" s="77" t="inlineStr">
        <is>
          <t>[DI11] (LI11)</t>
        </is>
      </c>
      <c r="D1516" s="78" t="inlineStr">
        <is>
          <t>Digital Input 11</t>
        </is>
      </c>
    </row>
    <row customFormat="1" r="1517" s="60">
      <c r="A1517" s="76" t="n"/>
      <c r="B1517" s="77" t="n">
        <v>140</v>
      </c>
      <c r="C1517" s="77" t="inlineStr">
        <is>
          <t>[DI12] (LI12)</t>
        </is>
      </c>
      <c r="D1517" s="78" t="inlineStr">
        <is>
          <t>Digital Input 12</t>
        </is>
      </c>
    </row>
    <row customFormat="1" r="1518" s="60">
      <c r="A1518" s="76" t="n"/>
      <c r="B1518" s="77" t="n">
        <v>141</v>
      </c>
      <c r="C1518" s="77" t="inlineStr">
        <is>
          <t>[DI13] (LI13)</t>
        </is>
      </c>
      <c r="D1518" s="78" t="inlineStr">
        <is>
          <t>Digital Input 13</t>
        </is>
      </c>
    </row>
    <row customFormat="1" r="1519" s="60">
      <c r="A1519" s="76" t="n"/>
      <c r="B1519" s="77" t="n">
        <v>142</v>
      </c>
      <c r="C1519" s="77" t="inlineStr">
        <is>
          <t>[DI14] (LI14)</t>
        </is>
      </c>
      <c r="D1519" s="78" t="inlineStr">
        <is>
          <t>Digital Input 14</t>
        </is>
      </c>
    </row>
    <row customFormat="1" r="1520" s="60">
      <c r="A1520" s="76" t="n"/>
      <c r="B1520" s="77" t="n">
        <v>143</v>
      </c>
      <c r="C1520" s="77" t="inlineStr">
        <is>
          <t>[DI15] (LI15)</t>
        </is>
      </c>
      <c r="D1520" s="78" t="inlineStr">
        <is>
          <t>Digital Input 15</t>
        </is>
      </c>
    </row>
    <row customFormat="1" r="1521" s="60">
      <c r="A1521" s="76" t="n"/>
      <c r="B1521" s="77" t="n">
        <v>144</v>
      </c>
      <c r="C1521" s="77" t="inlineStr">
        <is>
          <t>[DI16] (LI16)</t>
        </is>
      </c>
      <c r="D1521" s="78" t="inlineStr">
        <is>
          <t>Digital Input 16</t>
        </is>
      </c>
    </row>
    <row customFormat="1" r="1522" s="60">
      <c r="A1522" s="76" t="n"/>
      <c r="B1522" s="77" t="n">
        <v>272</v>
      </c>
      <c r="C1522" s="77" t="inlineStr">
        <is>
          <t>[DI1 (Low level)] (L1L)</t>
        </is>
      </c>
      <c r="D1522" s="78" t="inlineStr">
        <is>
          <t>Digital input DI1 (low level)</t>
        </is>
      </c>
    </row>
    <row customFormat="1" r="1523" s="60">
      <c r="A1523" s="76" t="n"/>
      <c r="B1523" s="77" t="n">
        <v>273</v>
      </c>
      <c r="C1523" s="77" t="inlineStr">
        <is>
          <t>[DI2 (Low level)] (L2L)</t>
        </is>
      </c>
      <c r="D1523" s="78" t="inlineStr">
        <is>
          <t>Digital input DI2 (low level)</t>
        </is>
      </c>
    </row>
    <row customFormat="1" r="1524" s="60">
      <c r="A1524" s="76" t="n"/>
      <c r="B1524" s="77" t="n">
        <v>274</v>
      </c>
      <c r="C1524" s="77" t="inlineStr">
        <is>
          <t>[DI3 (Low level)] (L3L)</t>
        </is>
      </c>
      <c r="D1524" s="78" t="inlineStr">
        <is>
          <t>Digital input DI3 (low level)</t>
        </is>
      </c>
    </row>
    <row customFormat="1" r="1525" s="60">
      <c r="A1525" s="76" t="n"/>
      <c r="B1525" s="77" t="n">
        <v>275</v>
      </c>
      <c r="C1525" s="77" t="inlineStr">
        <is>
          <t>[DI4 (Low level)] (L4L)</t>
        </is>
      </c>
      <c r="D1525" s="78" t="inlineStr">
        <is>
          <t>Digital input DI4 (low level)</t>
        </is>
      </c>
    </row>
    <row customFormat="1" r="1526" s="60">
      <c r="A1526" s="76" t="n"/>
      <c r="B1526" s="77" t="n">
        <v>276</v>
      </c>
      <c r="C1526" s="77" t="inlineStr">
        <is>
          <t>[DI5 (Low level)] (L5L)</t>
        </is>
      </c>
      <c r="D1526" s="78" t="inlineStr">
        <is>
          <t>Digital input DI5 (low level)</t>
        </is>
      </c>
    </row>
    <row customFormat="1" r="1527" s="60">
      <c r="A1527" s="76" t="n"/>
      <c r="B1527" s="77" t="n">
        <v>277</v>
      </c>
      <c r="C1527" s="77" t="inlineStr">
        <is>
          <t>[DI6 (Low level)] (L6L)</t>
        </is>
      </c>
      <c r="D1527" s="78" t="inlineStr">
        <is>
          <t>Digital input DI6 (low level)</t>
        </is>
      </c>
    </row>
    <row customFormat="1" r="1528" s="60">
      <c r="A1528" s="76" t="n"/>
      <c r="B1528" s="77" t="n">
        <v>278</v>
      </c>
      <c r="C1528" s="77" t="inlineStr">
        <is>
          <t>[DI7 (Low level)] (L7L)</t>
        </is>
      </c>
      <c r="D1528" s="78" t="inlineStr">
        <is>
          <t>Digital input DI7 (low level)</t>
        </is>
      </c>
    </row>
    <row customFormat="1" r="1529" s="60">
      <c r="A1529" s="76" t="n"/>
      <c r="B1529" s="77" t="n">
        <v>279</v>
      </c>
      <c r="C1529" s="77" t="inlineStr">
        <is>
          <t>[DI8 (Low level)] (L8L)</t>
        </is>
      </c>
      <c r="D1529" s="78" t="inlineStr">
        <is>
          <t>Digital input DI8 (low level)</t>
        </is>
      </c>
    </row>
    <row customFormat="1" r="1530" s="60">
      <c r="A1530" s="76" t="n"/>
      <c r="B1530" s="77" t="n">
        <v>282</v>
      </c>
      <c r="C1530" s="77" t="inlineStr">
        <is>
          <t>[DI11 (Low level)] (L11L)</t>
        </is>
      </c>
      <c r="D1530" s="78" t="inlineStr">
        <is>
          <t>Digital input DI1 (low level)</t>
        </is>
      </c>
    </row>
    <row customFormat="1" r="1531" s="60">
      <c r="A1531" s="76" t="n"/>
      <c r="B1531" s="77" t="n">
        <v>283</v>
      </c>
      <c r="C1531" s="77" t="inlineStr">
        <is>
          <t>[DI12 (Low level)] (L12L)</t>
        </is>
      </c>
      <c r="D1531" s="78" t="inlineStr">
        <is>
          <t>Digital input DI12 (low level)</t>
        </is>
      </c>
    </row>
    <row customFormat="1" r="1532" s="60">
      <c r="A1532" s="76" t="n"/>
      <c r="B1532" s="77" t="n">
        <v>284</v>
      </c>
      <c r="C1532" s="77" t="inlineStr">
        <is>
          <t>[DI13 (Low level)] (L13L)</t>
        </is>
      </c>
      <c r="D1532" s="78" t="inlineStr">
        <is>
          <t>Digital input DI13 (low level)</t>
        </is>
      </c>
    </row>
    <row customFormat="1" r="1533" s="60">
      <c r="A1533" s="76" t="n"/>
      <c r="B1533" s="77" t="n">
        <v>285</v>
      </c>
      <c r="C1533" s="77" t="inlineStr">
        <is>
          <t>[DI14 (Low level)] (L14L)</t>
        </is>
      </c>
      <c r="D1533" s="78" t="inlineStr">
        <is>
          <t>Digital input DI14 (low level)</t>
        </is>
      </c>
    </row>
    <row customFormat="1" r="1534" s="60">
      <c r="A1534" s="76" t="n"/>
      <c r="B1534" s="77" t="n">
        <v>286</v>
      </c>
      <c r="C1534" s="77" t="inlineStr">
        <is>
          <t>[DI15 (Low level)] (L15L)</t>
        </is>
      </c>
      <c r="D1534" s="78" t="inlineStr">
        <is>
          <t>Digital input DI15 (low level)</t>
        </is>
      </c>
    </row>
    <row customFormat="1" r="1535" s="60">
      <c r="A1535" s="76" t="n"/>
      <c r="B1535" s="77" t="n">
        <v>287</v>
      </c>
      <c r="C1535" s="77" t="inlineStr">
        <is>
          <t>[DI16 (Low level)] (L16L)</t>
        </is>
      </c>
      <c r="D1535" s="78" t="inlineStr">
        <is>
          <t>Digital input DI16 (low level)</t>
        </is>
      </c>
    </row>
    <row customFormat="1" r="1536" s="60">
      <c r="A1536" s="76" t="n"/>
      <c r="B1536" s="77" t="n">
        <v>160</v>
      </c>
      <c r="C1536" s="77" t="inlineStr">
        <is>
          <t>[CD00] (CD00)</t>
        </is>
      </c>
      <c r="D1536" s="78" t="inlineStr">
        <is>
          <t>Bit 0 digital input ctrl word</t>
        </is>
      </c>
    </row>
    <row customFormat="1" r="1537" s="60">
      <c r="A1537" s="76" t="n"/>
      <c r="B1537" s="77" t="n">
        <v>161</v>
      </c>
      <c r="C1537" s="77" t="inlineStr">
        <is>
          <t>[CD01] (CD01)</t>
        </is>
      </c>
      <c r="D1537" s="78" t="inlineStr">
        <is>
          <t>Bit 1 digital input ctrl word</t>
        </is>
      </c>
    </row>
    <row customFormat="1" r="1538" s="60">
      <c r="A1538" s="76" t="n"/>
      <c r="B1538" s="77" t="n">
        <v>162</v>
      </c>
      <c r="C1538" s="77" t="inlineStr">
        <is>
          <t>[CD02] (CD02)</t>
        </is>
      </c>
      <c r="D1538" s="78" t="inlineStr">
        <is>
          <t>Bit 2 digital input ctrl word</t>
        </is>
      </c>
    </row>
    <row customFormat="1" r="1539" s="60">
      <c r="A1539" s="76" t="n"/>
      <c r="B1539" s="77" t="n">
        <v>163</v>
      </c>
      <c r="C1539" s="77" t="inlineStr">
        <is>
          <t>[CD03] (CD03)</t>
        </is>
      </c>
      <c r="D1539" s="78" t="inlineStr">
        <is>
          <t>Bit 3 digital input ctrl word</t>
        </is>
      </c>
    </row>
    <row customFormat="1" r="1540" s="60">
      <c r="A1540" s="76" t="n"/>
      <c r="B1540" s="77" t="n">
        <v>164</v>
      </c>
      <c r="C1540" s="77" t="inlineStr">
        <is>
          <t>[CD04] (CD04)</t>
        </is>
      </c>
      <c r="D1540" s="78" t="inlineStr">
        <is>
          <t>Bit 4 digital input ctrl word</t>
        </is>
      </c>
    </row>
    <row customFormat="1" r="1541" s="60">
      <c r="A1541" s="76" t="n"/>
      <c r="B1541" s="77" t="n">
        <v>165</v>
      </c>
      <c r="C1541" s="77" t="inlineStr">
        <is>
          <t>[CD05] (CD05)</t>
        </is>
      </c>
      <c r="D1541" s="78" t="inlineStr">
        <is>
          <t>Bit 5 digital input ctrl word</t>
        </is>
      </c>
    </row>
    <row customFormat="1" r="1542" s="60">
      <c r="A1542" s="76" t="n"/>
      <c r="B1542" s="77" t="n">
        <v>166</v>
      </c>
      <c r="C1542" s="77" t="inlineStr">
        <is>
          <t>[CD06] (CD06)</t>
        </is>
      </c>
      <c r="D1542" s="78" t="inlineStr">
        <is>
          <t>Bit 6 digital input ctrl word</t>
        </is>
      </c>
    </row>
    <row customFormat="1" r="1543" s="60">
      <c r="A1543" s="76" t="n"/>
      <c r="B1543" s="77" t="n">
        <v>167</v>
      </c>
      <c r="C1543" s="77" t="inlineStr">
        <is>
          <t>[CD07] (CD07)</t>
        </is>
      </c>
      <c r="D1543" s="78" t="inlineStr">
        <is>
          <t>Bit 7 digital input ctrl word</t>
        </is>
      </c>
    </row>
    <row customFormat="1" r="1544" s="60">
      <c r="A1544" s="76" t="n"/>
      <c r="B1544" s="77" t="n">
        <v>168</v>
      </c>
      <c r="C1544" s="77" t="inlineStr">
        <is>
          <t>[CD08] (CD08)</t>
        </is>
      </c>
      <c r="D1544" s="78" t="inlineStr">
        <is>
          <t>Bit 8 digital input ctrl word</t>
        </is>
      </c>
    </row>
    <row customFormat="1" r="1545" s="60">
      <c r="A1545" s="76" t="n"/>
      <c r="B1545" s="77" t="n">
        <v>169</v>
      </c>
      <c r="C1545" s="77" t="inlineStr">
        <is>
          <t>[CD09] (CD09)</t>
        </is>
      </c>
      <c r="D1545" s="78" t="inlineStr">
        <is>
          <t>Bit 9 digital input ctrl word</t>
        </is>
      </c>
    </row>
    <row customFormat="1" r="1546" s="60">
      <c r="A1546" s="76" t="n"/>
      <c r="B1546" s="77" t="n">
        <v>170</v>
      </c>
      <c r="C1546" s="77" t="inlineStr">
        <is>
          <t>[CD10] (CD10)</t>
        </is>
      </c>
      <c r="D1546" s="78" t="inlineStr">
        <is>
          <t>Bit10 digital input ctrl word</t>
        </is>
      </c>
    </row>
    <row customFormat="1" r="1547" s="60">
      <c r="A1547" s="76" t="n"/>
      <c r="B1547" s="77" t="n">
        <v>171</v>
      </c>
      <c r="C1547" s="77" t="inlineStr">
        <is>
          <t>[CD11] (CD11)</t>
        </is>
      </c>
      <c r="D1547" s="78" t="inlineStr">
        <is>
          <t>Bit11 digital input ctrl word</t>
        </is>
      </c>
    </row>
    <row customFormat="1" r="1548" s="60">
      <c r="A1548" s="76" t="n"/>
      <c r="B1548" s="77" t="n">
        <v>172</v>
      </c>
      <c r="C1548" s="77" t="inlineStr">
        <is>
          <t>[CD12] (CD12)</t>
        </is>
      </c>
      <c r="D1548" s="78" t="inlineStr">
        <is>
          <t>Bit12 digital input ctrl word</t>
        </is>
      </c>
    </row>
    <row customFormat="1" r="1549" s="60">
      <c r="A1549" s="76" t="n"/>
      <c r="B1549" s="77" t="n">
        <v>173</v>
      </c>
      <c r="C1549" s="77" t="inlineStr">
        <is>
          <t>[CD13] (CD13)</t>
        </is>
      </c>
      <c r="D1549" s="78" t="inlineStr">
        <is>
          <t>Bit13 digital input ctrl word</t>
        </is>
      </c>
    </row>
    <row customFormat="1" r="1550" s="60">
      <c r="A1550" s="76" t="n"/>
      <c r="B1550" s="77" t="n">
        <v>174</v>
      </c>
      <c r="C1550" s="77" t="inlineStr">
        <is>
          <t>[CD14] (CD14)</t>
        </is>
      </c>
      <c r="D1550" s="78" t="inlineStr">
        <is>
          <t>Bit14 digital input ctrl word</t>
        </is>
      </c>
    </row>
    <row customFormat="1" r="1551" s="60">
      <c r="A1551" s="76" t="n"/>
      <c r="B1551" s="77" t="n">
        <v>175</v>
      </c>
      <c r="C1551" s="77" t="inlineStr">
        <is>
          <t>[CD15] (CD15)</t>
        </is>
      </c>
      <c r="D1551" s="78" t="inlineStr">
        <is>
          <t>Bit15 digital input ctrl word</t>
        </is>
      </c>
    </row>
    <row customFormat="1" r="1552" s="60">
      <c r="A1552" s="76" t="n"/>
      <c r="B1552" s="77" t="n">
        <v>177</v>
      </c>
      <c r="C1552" s="77" t="inlineStr">
        <is>
          <t>[C101] (C101)</t>
        </is>
      </c>
      <c r="D1552" s="78" t="inlineStr">
        <is>
          <t>Bit 1 Modbus ctrl word</t>
        </is>
      </c>
    </row>
    <row customFormat="1" r="1553" s="60">
      <c r="A1553" s="76" t="n"/>
      <c r="B1553" s="77" t="n">
        <v>178</v>
      </c>
      <c r="C1553" s="77" t="inlineStr">
        <is>
          <t>[C102] (C102)</t>
        </is>
      </c>
      <c r="D1553" s="78" t="inlineStr">
        <is>
          <t>Bit 2 Modbus ctrl word</t>
        </is>
      </c>
    </row>
    <row customFormat="1" r="1554" s="60">
      <c r="A1554" s="76" t="n"/>
      <c r="B1554" s="77" t="n">
        <v>179</v>
      </c>
      <c r="C1554" s="77" t="inlineStr">
        <is>
          <t>[C103] (C103)</t>
        </is>
      </c>
      <c r="D1554" s="78" t="inlineStr">
        <is>
          <t>Bit 3 Modbus ctrl word</t>
        </is>
      </c>
    </row>
    <row customFormat="1" r="1555" s="60">
      <c r="A1555" s="76" t="n"/>
      <c r="B1555" s="77" t="n">
        <v>180</v>
      </c>
      <c r="C1555" s="77" t="inlineStr">
        <is>
          <t>[C104] (C104)</t>
        </is>
      </c>
      <c r="D1555" s="78" t="inlineStr">
        <is>
          <t>Bit 4 Modbus ctrl word</t>
        </is>
      </c>
    </row>
    <row customFormat="1" r="1556" s="60">
      <c r="A1556" s="76" t="n"/>
      <c r="B1556" s="77" t="n">
        <v>181</v>
      </c>
      <c r="C1556" s="77" t="inlineStr">
        <is>
          <t>[C105] (C105)</t>
        </is>
      </c>
      <c r="D1556" s="78" t="inlineStr">
        <is>
          <t>Bit 5 Modbus ctrl word</t>
        </is>
      </c>
    </row>
    <row customFormat="1" r="1557" s="60">
      <c r="A1557" s="76" t="n"/>
      <c r="B1557" s="77" t="n">
        <v>182</v>
      </c>
      <c r="C1557" s="77" t="inlineStr">
        <is>
          <t>[C106] (C106)</t>
        </is>
      </c>
      <c r="D1557" s="78" t="inlineStr">
        <is>
          <t>Bit 6 Modbus ctrl word</t>
        </is>
      </c>
    </row>
    <row customFormat="1" r="1558" s="60">
      <c r="A1558" s="76" t="n"/>
      <c r="B1558" s="77" t="n">
        <v>183</v>
      </c>
      <c r="C1558" s="77" t="inlineStr">
        <is>
          <t>[C107] (C107)</t>
        </is>
      </c>
      <c r="D1558" s="78" t="inlineStr">
        <is>
          <t>Bit 7 Modbus ctrl word</t>
        </is>
      </c>
    </row>
    <row customFormat="1" r="1559" s="60">
      <c r="A1559" s="76" t="n"/>
      <c r="B1559" s="77" t="n">
        <v>184</v>
      </c>
      <c r="C1559" s="77" t="inlineStr">
        <is>
          <t>[C108] (C108)</t>
        </is>
      </c>
      <c r="D1559" s="78" t="inlineStr">
        <is>
          <t>Bit 8 Modbus ctrl word</t>
        </is>
      </c>
    </row>
    <row customFormat="1" r="1560" s="60">
      <c r="A1560" s="76" t="n"/>
      <c r="B1560" s="77" t="n">
        <v>185</v>
      </c>
      <c r="C1560" s="77" t="inlineStr">
        <is>
          <t>[C109] (C109)</t>
        </is>
      </c>
      <c r="D1560" s="78" t="inlineStr">
        <is>
          <t>Bit 9 Modbus ctrl word</t>
        </is>
      </c>
    </row>
    <row customFormat="1" r="1561" s="60">
      <c r="A1561" s="76" t="n"/>
      <c r="B1561" s="77" t="n">
        <v>186</v>
      </c>
      <c r="C1561" s="77" t="inlineStr">
        <is>
          <t>[C110] (C110)</t>
        </is>
      </c>
      <c r="D1561" s="78" t="inlineStr">
        <is>
          <t>Bit 10 Modbus ctrl word</t>
        </is>
      </c>
    </row>
    <row customFormat="1" r="1562" s="60">
      <c r="A1562" s="76" t="n"/>
      <c r="B1562" s="77" t="n">
        <v>187</v>
      </c>
      <c r="C1562" s="77" t="inlineStr">
        <is>
          <t>[C111] (C111)</t>
        </is>
      </c>
      <c r="D1562" s="78" t="inlineStr">
        <is>
          <t>Bit 11 Modbus ctrl word</t>
        </is>
      </c>
    </row>
    <row customFormat="1" r="1563" s="60">
      <c r="A1563" s="76" t="n"/>
      <c r="B1563" s="77" t="n">
        <v>188</v>
      </c>
      <c r="C1563" s="77" t="inlineStr">
        <is>
          <t>[C112] (C112)</t>
        </is>
      </c>
      <c r="D1563" s="78" t="inlineStr">
        <is>
          <t>Bit 12 Modbus ctrl word</t>
        </is>
      </c>
    </row>
    <row customFormat="1" r="1564" s="60">
      <c r="A1564" s="76" t="n"/>
      <c r="B1564" s="77" t="n">
        <v>189</v>
      </c>
      <c r="C1564" s="77" t="inlineStr">
        <is>
          <t>[C113] (C113)</t>
        </is>
      </c>
      <c r="D1564" s="78" t="inlineStr">
        <is>
          <t>Bit 13 Modbus ctrl word</t>
        </is>
      </c>
    </row>
    <row customFormat="1" r="1565" s="60">
      <c r="A1565" s="76" t="n"/>
      <c r="B1565" s="77" t="n">
        <v>190</v>
      </c>
      <c r="C1565" s="77" t="inlineStr">
        <is>
          <t>[C114] (C114)</t>
        </is>
      </c>
      <c r="D1565" s="78" t="inlineStr">
        <is>
          <t>Bit 14 Modbus ctrl word</t>
        </is>
      </c>
    </row>
    <row customFormat="1" r="1566" s="60">
      <c r="A1566" s="76" t="n"/>
      <c r="B1566" s="77" t="n">
        <v>191</v>
      </c>
      <c r="C1566" s="77" t="inlineStr">
        <is>
          <t>[C115] (C115)</t>
        </is>
      </c>
      <c r="D1566" s="78" t="inlineStr">
        <is>
          <t>Bit 15 Modbus ctrl word</t>
        </is>
      </c>
    </row>
    <row customFormat="1" r="1567" s="60">
      <c r="A1567" s="76" t="n"/>
      <c r="B1567" s="77" t="n">
        <v>193</v>
      </c>
      <c r="C1567" s="77" t="inlineStr">
        <is>
          <t>[C201] (C201)</t>
        </is>
      </c>
      <c r="D1567" s="78" t="inlineStr">
        <is>
          <t>Bit 1 CANopen ctrl word</t>
        </is>
      </c>
    </row>
    <row customFormat="1" r="1568" s="60">
      <c r="A1568" s="76" t="n"/>
      <c r="B1568" s="77" t="n">
        <v>194</v>
      </c>
      <c r="C1568" s="77" t="inlineStr">
        <is>
          <t>[C202] (C202)</t>
        </is>
      </c>
      <c r="D1568" s="78" t="inlineStr">
        <is>
          <t>Bit 2 CANopen ctrl word</t>
        </is>
      </c>
    </row>
    <row customFormat="1" r="1569" s="60">
      <c r="A1569" s="76" t="n"/>
      <c r="B1569" s="77" t="n">
        <v>195</v>
      </c>
      <c r="C1569" s="77" t="inlineStr">
        <is>
          <t>[C203] (C203)</t>
        </is>
      </c>
      <c r="D1569" s="78" t="inlineStr">
        <is>
          <t>Bit 3 CANopen ctrl word</t>
        </is>
      </c>
    </row>
    <row customFormat="1" r="1570" s="60">
      <c r="A1570" s="76" t="n"/>
      <c r="B1570" s="77" t="n">
        <v>196</v>
      </c>
      <c r="C1570" s="77" t="inlineStr">
        <is>
          <t>[C204] (C204)</t>
        </is>
      </c>
      <c r="D1570" s="78" t="inlineStr">
        <is>
          <t>Bit 4 CANopen ctrl word</t>
        </is>
      </c>
    </row>
    <row customFormat="1" r="1571" s="60">
      <c r="A1571" s="76" t="n"/>
      <c r="B1571" s="77" t="n">
        <v>197</v>
      </c>
      <c r="C1571" s="77" t="inlineStr">
        <is>
          <t>[C205] (C205)</t>
        </is>
      </c>
      <c r="D1571" s="78" t="inlineStr">
        <is>
          <t>Bit 5 CANopen ctrl word</t>
        </is>
      </c>
    </row>
    <row customFormat="1" r="1572" s="60">
      <c r="A1572" s="76" t="n"/>
      <c r="B1572" s="77" t="n">
        <v>198</v>
      </c>
      <c r="C1572" s="77" t="inlineStr">
        <is>
          <t>[C206] (C206)</t>
        </is>
      </c>
      <c r="D1572" s="78" t="inlineStr">
        <is>
          <t>Bit 6 CANopen ctrl word</t>
        </is>
      </c>
    </row>
    <row customFormat="1" r="1573" s="60">
      <c r="A1573" s="76" t="n"/>
      <c r="B1573" s="77" t="n">
        <v>199</v>
      </c>
      <c r="C1573" s="77" t="inlineStr">
        <is>
          <t>[C207] (C207)</t>
        </is>
      </c>
      <c r="D1573" s="78" t="inlineStr">
        <is>
          <t>Bit 7 CANopen ctrl word</t>
        </is>
      </c>
    </row>
    <row customFormat="1" r="1574" s="60">
      <c r="A1574" s="76" t="n"/>
      <c r="B1574" s="77" t="n">
        <v>200</v>
      </c>
      <c r="C1574" s="77" t="inlineStr">
        <is>
          <t>[C208] (C208)</t>
        </is>
      </c>
      <c r="D1574" s="78" t="inlineStr">
        <is>
          <t>Bit 8 CANopen ctrl word</t>
        </is>
      </c>
    </row>
    <row customFormat="1" r="1575" s="60">
      <c r="A1575" s="76" t="n"/>
      <c r="B1575" s="77" t="n">
        <v>201</v>
      </c>
      <c r="C1575" s="77" t="inlineStr">
        <is>
          <t>[C209] (C209)</t>
        </is>
      </c>
      <c r="D1575" s="78" t="inlineStr">
        <is>
          <t>Bit 9 CANopen ctrl word</t>
        </is>
      </c>
    </row>
    <row customFormat="1" r="1576" s="60">
      <c r="A1576" s="76" t="n"/>
      <c r="B1576" s="77" t="n">
        <v>202</v>
      </c>
      <c r="C1576" s="77" t="inlineStr">
        <is>
          <t>[C210] (C210)</t>
        </is>
      </c>
      <c r="D1576" s="78" t="inlineStr">
        <is>
          <t>Bit 10 CANopen ctrl word</t>
        </is>
      </c>
    </row>
    <row customFormat="1" r="1577" s="60">
      <c r="A1577" s="76" t="n"/>
      <c r="B1577" s="77" t="n">
        <v>203</v>
      </c>
      <c r="C1577" s="77" t="inlineStr">
        <is>
          <t>[C211] (C211)</t>
        </is>
      </c>
      <c r="D1577" s="78" t="inlineStr">
        <is>
          <t>Bit 11 CANopen ctrl word</t>
        </is>
      </c>
    </row>
    <row customFormat="1" r="1578" s="60">
      <c r="A1578" s="76" t="n"/>
      <c r="B1578" s="77" t="n">
        <v>204</v>
      </c>
      <c r="C1578" s="77" t="inlineStr">
        <is>
          <t>[C212] (C212)</t>
        </is>
      </c>
      <c r="D1578" s="78" t="inlineStr">
        <is>
          <t>Bit 12 CANopen ctrl word</t>
        </is>
      </c>
    </row>
    <row customFormat="1" r="1579" s="60">
      <c r="A1579" s="76" t="n"/>
      <c r="B1579" s="77" t="n">
        <v>205</v>
      </c>
      <c r="C1579" s="77" t="inlineStr">
        <is>
          <t>[C213] (C213)</t>
        </is>
      </c>
      <c r="D1579" s="78" t="inlineStr">
        <is>
          <t>Bit 13 CANopen ctrl word</t>
        </is>
      </c>
    </row>
    <row customFormat="1" r="1580" s="60">
      <c r="A1580" s="76" t="n"/>
      <c r="B1580" s="77" t="n">
        <v>206</v>
      </c>
      <c r="C1580" s="77" t="inlineStr">
        <is>
          <t>[C214] (C214)</t>
        </is>
      </c>
      <c r="D1580" s="78" t="inlineStr">
        <is>
          <t>Bit 14 CANopen ctrl word</t>
        </is>
      </c>
    </row>
    <row customFormat="1" r="1581" s="60">
      <c r="A1581" s="76" t="n"/>
      <c r="B1581" s="77" t="n">
        <v>207</v>
      </c>
      <c r="C1581" s="77" t="inlineStr">
        <is>
          <t>[C215] (C215)</t>
        </is>
      </c>
      <c r="D1581" s="78" t="inlineStr">
        <is>
          <t>Bit 15 CANopen ctrl word</t>
        </is>
      </c>
    </row>
    <row customFormat="1" r="1582" s="60">
      <c r="A1582" s="76" t="n"/>
      <c r="B1582" s="77" t="n">
        <v>209</v>
      </c>
      <c r="C1582" s="77" t="inlineStr">
        <is>
          <t>[C301] (C301)</t>
        </is>
      </c>
      <c r="D1582" s="78" t="inlineStr">
        <is>
          <t>Bit 1 Com Module ctrl word</t>
        </is>
      </c>
    </row>
    <row customFormat="1" r="1583" s="60">
      <c r="A1583" s="76" t="n"/>
      <c r="B1583" s="77" t="n">
        <v>210</v>
      </c>
      <c r="C1583" s="77" t="inlineStr">
        <is>
          <t>[C302] (C302)</t>
        </is>
      </c>
      <c r="D1583" s="78" t="inlineStr">
        <is>
          <t>Bit 2 Com Module ctrl word</t>
        </is>
      </c>
    </row>
    <row customFormat="1" r="1584" s="60">
      <c r="A1584" s="76" t="n"/>
      <c r="B1584" s="77" t="n">
        <v>211</v>
      </c>
      <c r="C1584" s="77" t="inlineStr">
        <is>
          <t>[C303] (C303)</t>
        </is>
      </c>
      <c r="D1584" s="78" t="inlineStr">
        <is>
          <t>Bit 3 Com Module ctrl word</t>
        </is>
      </c>
    </row>
    <row customFormat="1" r="1585" s="60">
      <c r="A1585" s="76" t="n"/>
      <c r="B1585" s="77" t="n">
        <v>212</v>
      </c>
      <c r="C1585" s="77" t="inlineStr">
        <is>
          <t>[C304] (C304)</t>
        </is>
      </c>
      <c r="D1585" s="78" t="inlineStr">
        <is>
          <t>Bit 4 Com Module ctrl word</t>
        </is>
      </c>
    </row>
    <row customFormat="1" r="1586" s="60">
      <c r="A1586" s="76" t="n"/>
      <c r="B1586" s="77" t="n">
        <v>213</v>
      </c>
      <c r="C1586" s="77" t="inlineStr">
        <is>
          <t>[C305] (C305)</t>
        </is>
      </c>
      <c r="D1586" s="78" t="inlineStr">
        <is>
          <t>Bit 5 Com Module ctrl word</t>
        </is>
      </c>
    </row>
    <row customFormat="1" r="1587" s="60">
      <c r="A1587" s="76" t="n"/>
      <c r="B1587" s="77" t="n">
        <v>214</v>
      </c>
      <c r="C1587" s="77" t="inlineStr">
        <is>
          <t>[C306] (C306)</t>
        </is>
      </c>
      <c r="D1587" s="78" t="inlineStr">
        <is>
          <t>Bit 6 Com Module ctrl word</t>
        </is>
      </c>
    </row>
    <row customFormat="1" r="1588" s="60">
      <c r="A1588" s="76" t="n"/>
      <c r="B1588" s="77" t="n">
        <v>215</v>
      </c>
      <c r="C1588" s="77" t="inlineStr">
        <is>
          <t>[C307] (C307)</t>
        </is>
      </c>
      <c r="D1588" s="78" t="inlineStr">
        <is>
          <t>Bit 7 Com Module ctrl word</t>
        </is>
      </c>
    </row>
    <row customFormat="1" r="1589" s="60">
      <c r="A1589" s="76" t="n"/>
      <c r="B1589" s="77" t="n">
        <v>216</v>
      </c>
      <c r="C1589" s="77" t="inlineStr">
        <is>
          <t>[C308] (C308)</t>
        </is>
      </c>
      <c r="D1589" s="78" t="inlineStr">
        <is>
          <t>Bit 8 Com Module ctrl word</t>
        </is>
      </c>
    </row>
    <row customFormat="1" r="1590" s="60">
      <c r="A1590" s="76" t="n"/>
      <c r="B1590" s="77" t="n">
        <v>217</v>
      </c>
      <c r="C1590" s="77" t="inlineStr">
        <is>
          <t>[C309] (C309)</t>
        </is>
      </c>
      <c r="D1590" s="78" t="inlineStr">
        <is>
          <t>Bit 9 Com Module ctrl word</t>
        </is>
      </c>
    </row>
    <row customFormat="1" r="1591" s="60">
      <c r="A1591" s="76" t="n"/>
      <c r="B1591" s="77" t="n">
        <v>218</v>
      </c>
      <c r="C1591" s="77" t="inlineStr">
        <is>
          <t>[C310] (C310)</t>
        </is>
      </c>
      <c r="D1591" s="78" t="inlineStr">
        <is>
          <t>Bit 10 Com Module ctrl word</t>
        </is>
      </c>
    </row>
    <row customFormat="1" r="1592" s="60">
      <c r="A1592" s="76" t="n"/>
      <c r="B1592" s="77" t="n">
        <v>219</v>
      </c>
      <c r="C1592" s="77" t="inlineStr">
        <is>
          <t>[C311] (C311)</t>
        </is>
      </c>
      <c r="D1592" s="78" t="inlineStr">
        <is>
          <t>Bit 11 Com Module ctrl word</t>
        </is>
      </c>
    </row>
    <row customFormat="1" r="1593" s="60">
      <c r="A1593" s="76" t="n"/>
      <c r="B1593" s="77" t="n">
        <v>220</v>
      </c>
      <c r="C1593" s="77" t="inlineStr">
        <is>
          <t>[C312] (C312)</t>
        </is>
      </c>
      <c r="D1593" s="78" t="inlineStr">
        <is>
          <t>Bit 12 Com Module ctrl word</t>
        </is>
      </c>
    </row>
    <row customFormat="1" r="1594" s="60">
      <c r="A1594" s="76" t="n"/>
      <c r="B1594" s="77" t="n">
        <v>221</v>
      </c>
      <c r="C1594" s="77" t="inlineStr">
        <is>
          <t>[C313] (C313)</t>
        </is>
      </c>
      <c r="D1594" s="78" t="inlineStr">
        <is>
          <t>Bit 13 Com Module ctrl word</t>
        </is>
      </c>
    </row>
    <row customFormat="1" r="1595" s="60">
      <c r="A1595" s="76" t="n"/>
      <c r="B1595" s="77" t="n">
        <v>222</v>
      </c>
      <c r="C1595" s="77" t="inlineStr">
        <is>
          <t>[C314] (C314)</t>
        </is>
      </c>
      <c r="D1595" s="78" t="inlineStr">
        <is>
          <t>Bit 14 Com Module ctrl word</t>
        </is>
      </c>
    </row>
    <row customFormat="1" r="1596" s="60">
      <c r="A1596" s="76" t="n"/>
      <c r="B1596" s="77" t="n">
        <v>223</v>
      </c>
      <c r="C1596" s="77" t="inlineStr">
        <is>
          <t>[C315] (C315)</t>
        </is>
      </c>
      <c r="D1596" s="78" t="inlineStr">
        <is>
          <t>Bit 15 Com Module ctrl word</t>
        </is>
      </c>
    </row>
    <row customFormat="1" r="1597" s="60">
      <c r="A1597" s="76" t="n"/>
      <c r="B1597" s="77" t="n">
        <v>241</v>
      </c>
      <c r="C1597" s="77" t="inlineStr">
        <is>
          <t>[C501] (C501)</t>
        </is>
      </c>
      <c r="D1597" s="78" t="inlineStr">
        <is>
          <t>C501</t>
        </is>
      </c>
    </row>
    <row customFormat="1" r="1598" s="60">
      <c r="A1598" s="76" t="n"/>
      <c r="B1598" s="77" t="n">
        <v>242</v>
      </c>
      <c r="C1598" s="77" t="inlineStr">
        <is>
          <t>[C502] (C502)</t>
        </is>
      </c>
      <c r="D1598" s="78" t="inlineStr">
        <is>
          <t>C502</t>
        </is>
      </c>
    </row>
    <row customFormat="1" r="1599" s="60">
      <c r="A1599" s="76" t="n"/>
      <c r="B1599" s="77" t="n">
        <v>243</v>
      </c>
      <c r="C1599" s="77" t="inlineStr">
        <is>
          <t>[C503] (C503)</t>
        </is>
      </c>
      <c r="D1599" s="78" t="inlineStr">
        <is>
          <t>C503</t>
        </is>
      </c>
    </row>
    <row customFormat="1" r="1600" s="60">
      <c r="A1600" s="76" t="n"/>
      <c r="B1600" s="77" t="n">
        <v>244</v>
      </c>
      <c r="C1600" s="77" t="inlineStr">
        <is>
          <t>[C504] (C504)</t>
        </is>
      </c>
      <c r="D1600" s="78" t="inlineStr">
        <is>
          <t>C504</t>
        </is>
      </c>
    </row>
    <row customFormat="1" r="1601" s="60">
      <c r="A1601" s="76" t="n"/>
      <c r="B1601" s="77" t="n">
        <v>245</v>
      </c>
      <c r="C1601" s="77" t="inlineStr">
        <is>
          <t>[C505] (C505)</t>
        </is>
      </c>
      <c r="D1601" s="78" t="inlineStr">
        <is>
          <t>C505</t>
        </is>
      </c>
    </row>
    <row customFormat="1" r="1602" s="60">
      <c r="A1602" s="76" t="n"/>
      <c r="B1602" s="77" t="n">
        <v>246</v>
      </c>
      <c r="C1602" s="77" t="inlineStr">
        <is>
          <t>[C506] (C506)</t>
        </is>
      </c>
      <c r="D1602" s="78" t="inlineStr">
        <is>
          <t>C506</t>
        </is>
      </c>
    </row>
    <row customFormat="1" r="1603" s="60">
      <c r="A1603" s="76" t="n"/>
      <c r="B1603" s="77" t="n">
        <v>247</v>
      </c>
      <c r="C1603" s="77" t="inlineStr">
        <is>
          <t>[C507] (C507)</t>
        </is>
      </c>
      <c r="D1603" s="78" t="inlineStr">
        <is>
          <t>C507</t>
        </is>
      </c>
    </row>
    <row customFormat="1" r="1604" s="60">
      <c r="A1604" s="76" t="n"/>
      <c r="B1604" s="77" t="n">
        <v>248</v>
      </c>
      <c r="C1604" s="77" t="inlineStr">
        <is>
          <t>[C508] (C508)</t>
        </is>
      </c>
      <c r="D1604" s="78" t="inlineStr">
        <is>
          <t>C508</t>
        </is>
      </c>
    </row>
    <row customFormat="1" r="1605" s="60">
      <c r="A1605" s="76" t="n"/>
      <c r="B1605" s="77" t="n">
        <v>249</v>
      </c>
      <c r="C1605" s="77" t="inlineStr">
        <is>
          <t>[C509] (C509)</t>
        </is>
      </c>
      <c r="D1605" s="78" t="inlineStr">
        <is>
          <t>C509</t>
        </is>
      </c>
    </row>
    <row customFormat="1" r="1606" s="60">
      <c r="A1606" s="76" t="n"/>
      <c r="B1606" s="77" t="n">
        <v>250</v>
      </c>
      <c r="C1606" s="77" t="inlineStr">
        <is>
          <t>[C510] (C510)</t>
        </is>
      </c>
      <c r="D1606" s="78" t="inlineStr">
        <is>
          <t>C510</t>
        </is>
      </c>
    </row>
    <row customFormat="1" r="1607" s="60">
      <c r="A1607" s="76" t="n"/>
      <c r="B1607" s="77" t="n">
        <v>251</v>
      </c>
      <c r="C1607" s="77" t="inlineStr">
        <is>
          <t>[C511] (C511)</t>
        </is>
      </c>
      <c r="D1607" s="78" t="inlineStr">
        <is>
          <t>C511</t>
        </is>
      </c>
    </row>
    <row customFormat="1" r="1608" s="60">
      <c r="A1608" s="76" t="n"/>
      <c r="B1608" s="77" t="n">
        <v>252</v>
      </c>
      <c r="C1608" s="77" t="inlineStr">
        <is>
          <t>[C512] (C512)</t>
        </is>
      </c>
      <c r="D1608" s="78" t="inlineStr">
        <is>
          <t>C512</t>
        </is>
      </c>
    </row>
    <row customFormat="1" r="1609" s="60">
      <c r="A1609" s="76" t="n"/>
      <c r="B1609" s="77" t="n">
        <v>253</v>
      </c>
      <c r="C1609" s="77" t="inlineStr">
        <is>
          <t>[C513] (C513)</t>
        </is>
      </c>
      <c r="D1609" s="78" t="inlineStr">
        <is>
          <t>C513</t>
        </is>
      </c>
    </row>
    <row customFormat="1" r="1610" s="60">
      <c r="A1610" s="76" t="n"/>
      <c r="B1610" s="77" t="n">
        <v>254</v>
      </c>
      <c r="C1610" s="77" t="inlineStr">
        <is>
          <t>[C514] (C514)</t>
        </is>
      </c>
      <c r="D1610" s="78" t="inlineStr">
        <is>
          <t>C514</t>
        </is>
      </c>
    </row>
    <row customFormat="1" r="1611" s="60">
      <c r="A1611" s="76" t="n"/>
      <c r="B1611" s="77" t="n">
        <v>255</v>
      </c>
      <c r="C1611" s="77" t="inlineStr">
        <is>
          <t>[C515] (C515)</t>
        </is>
      </c>
      <c r="D1611" s="78" t="inlineStr">
        <is>
          <t>C515</t>
        </is>
      </c>
    </row>
    <row customFormat="1" r="1612" s="60">
      <c r="A1612" s="76" t="n"/>
      <c r="B1612" s="77" t="n">
        <v>257</v>
      </c>
      <c r="C1612" s="77" t="inlineStr">
        <is>
          <t>[C601] (C601)</t>
        </is>
      </c>
      <c r="D1612" s="78" t="inlineStr">
        <is>
          <t>C601</t>
        </is>
      </c>
    </row>
    <row customFormat="1" r="1613" s="60">
      <c r="A1613" s="76" t="n"/>
      <c r="B1613" s="77" t="n">
        <v>258</v>
      </c>
      <c r="C1613" s="77" t="inlineStr">
        <is>
          <t>[C602] (C602)</t>
        </is>
      </c>
      <c r="D1613" s="78" t="inlineStr">
        <is>
          <t>C602</t>
        </is>
      </c>
    </row>
    <row customFormat="1" r="1614" s="60">
      <c r="A1614" s="76" t="n"/>
      <c r="B1614" s="77" t="n">
        <v>259</v>
      </c>
      <c r="C1614" s="77" t="inlineStr">
        <is>
          <t>[C603] (C603)</t>
        </is>
      </c>
      <c r="D1614" s="78" t="inlineStr">
        <is>
          <t>C603</t>
        </is>
      </c>
    </row>
    <row customFormat="1" r="1615" s="60">
      <c r="A1615" s="76" t="n"/>
      <c r="B1615" s="77" t="n">
        <v>260</v>
      </c>
      <c r="C1615" s="77" t="inlineStr">
        <is>
          <t>[C604] (C604)</t>
        </is>
      </c>
      <c r="D1615" s="78" t="inlineStr">
        <is>
          <t>C604</t>
        </is>
      </c>
    </row>
    <row customFormat="1" r="1616" s="60">
      <c r="A1616" s="76" t="n"/>
      <c r="B1616" s="77" t="n">
        <v>261</v>
      </c>
      <c r="C1616" s="77" t="inlineStr">
        <is>
          <t>[C605] (C605)</t>
        </is>
      </c>
      <c r="D1616" s="78" t="inlineStr">
        <is>
          <t>C605</t>
        </is>
      </c>
    </row>
    <row customFormat="1" r="1617" s="60">
      <c r="A1617" s="76" t="n"/>
      <c r="B1617" s="77" t="n">
        <v>262</v>
      </c>
      <c r="C1617" s="77" t="inlineStr">
        <is>
          <t>[C606] (C606)</t>
        </is>
      </c>
      <c r="D1617" s="78" t="inlineStr">
        <is>
          <t>C606</t>
        </is>
      </c>
    </row>
    <row customFormat="1" r="1618" s="60">
      <c r="A1618" s="76" t="n"/>
      <c r="B1618" s="77" t="n">
        <v>263</v>
      </c>
      <c r="C1618" s="77" t="inlineStr">
        <is>
          <t>[C607] (C607)</t>
        </is>
      </c>
      <c r="D1618" s="78" t="inlineStr">
        <is>
          <t>C607</t>
        </is>
      </c>
    </row>
    <row customFormat="1" r="1619" s="60">
      <c r="A1619" s="76" t="n"/>
      <c r="B1619" s="77" t="n">
        <v>264</v>
      </c>
      <c r="C1619" s="77" t="inlineStr">
        <is>
          <t>[C608] (C608)</t>
        </is>
      </c>
      <c r="D1619" s="78" t="inlineStr">
        <is>
          <t>C608</t>
        </is>
      </c>
    </row>
    <row customFormat="1" r="1620" s="60">
      <c r="A1620" s="76" t="n"/>
      <c r="B1620" s="77" t="n">
        <v>265</v>
      </c>
      <c r="C1620" s="77" t="inlineStr">
        <is>
          <t>[C609] (C609)</t>
        </is>
      </c>
      <c r="D1620" s="78" t="inlineStr">
        <is>
          <t>C609</t>
        </is>
      </c>
    </row>
    <row customFormat="1" r="1621" s="60">
      <c r="A1621" s="76" t="n"/>
      <c r="B1621" s="77" t="n">
        <v>266</v>
      </c>
      <c r="C1621" s="77" t="inlineStr">
        <is>
          <t>[C610] (C610)</t>
        </is>
      </c>
      <c r="D1621" s="78" t="inlineStr">
        <is>
          <t>C610</t>
        </is>
      </c>
    </row>
    <row customFormat="1" r="1622" s="60">
      <c r="A1622" s="76" t="n"/>
      <c r="B1622" s="77" t="n">
        <v>267</v>
      </c>
      <c r="C1622" s="77" t="inlineStr">
        <is>
          <t>[C611] (C611)</t>
        </is>
      </c>
      <c r="D1622" s="78" t="inlineStr">
        <is>
          <t>C611</t>
        </is>
      </c>
    </row>
    <row customFormat="1" r="1623" s="60">
      <c r="A1623" s="76" t="n"/>
      <c r="B1623" s="77" t="n">
        <v>268</v>
      </c>
      <c r="C1623" s="77" t="inlineStr">
        <is>
          <t>[C612] (C612)</t>
        </is>
      </c>
      <c r="D1623" s="78" t="inlineStr">
        <is>
          <t>C612</t>
        </is>
      </c>
    </row>
    <row customFormat="1" r="1624" s="60">
      <c r="A1624" s="76" t="n"/>
      <c r="B1624" s="77" t="n">
        <v>269</v>
      </c>
      <c r="C1624" s="77" t="inlineStr">
        <is>
          <t>[C613] (C613)</t>
        </is>
      </c>
      <c r="D1624" s="78" t="inlineStr">
        <is>
          <t>C613</t>
        </is>
      </c>
    </row>
    <row customFormat="1" r="1625" s="60">
      <c r="A1625" s="76" t="n"/>
      <c r="B1625" s="77" t="n">
        <v>270</v>
      </c>
      <c r="C1625" s="77" t="inlineStr">
        <is>
          <t>[C614] (C614)</t>
        </is>
      </c>
      <c r="D1625" s="78" t="inlineStr">
        <is>
          <t>C614</t>
        </is>
      </c>
    </row>
    <row customFormat="1" r="1626" s="60">
      <c r="A1626" s="76" t="n"/>
      <c r="B1626" s="77" t="n">
        <v>271</v>
      </c>
      <c r="C1626" s="77" t="inlineStr">
        <is>
          <t>[C615] (C615)</t>
        </is>
      </c>
      <c r="D1626" s="78" t="inlineStr">
        <is>
          <t>C615</t>
        </is>
      </c>
    </row>
    <row customFormat="1" r="1627" s="60">
      <c r="A1627" s="76" t="n"/>
      <c r="B1627" s="77" t="n">
        <v>332</v>
      </c>
      <c r="C1627" s="77" t="inlineStr">
        <is>
          <t>[C712] (C712)</t>
        </is>
      </c>
      <c r="D1627" s="78" t="inlineStr">
        <is>
          <t>C712</t>
        </is>
      </c>
    </row>
    <row customFormat="1" r="1628" s="60">
      <c r="A1628" s="76" t="n"/>
      <c r="B1628" s="77" t="n">
        <v>333</v>
      </c>
      <c r="C1628" s="77" t="inlineStr">
        <is>
          <t>[C713] (C713)</t>
        </is>
      </c>
      <c r="D1628" s="78" t="inlineStr">
        <is>
          <t>C713</t>
        </is>
      </c>
    </row>
    <row customFormat="1" r="1629" s="60">
      <c r="A1629" s="76" t="n"/>
      <c r="B1629" s="77" t="n">
        <v>334</v>
      </c>
      <c r="C1629" s="77" t="inlineStr">
        <is>
          <t>[C714] (C714)</t>
        </is>
      </c>
      <c r="D1629" s="78" t="inlineStr">
        <is>
          <t>C714</t>
        </is>
      </c>
    </row>
    <row customFormat="1" r="1630" s="60">
      <c r="A1630" s="76" t="n"/>
      <c r="B1630" s="77" t="n">
        <v>335</v>
      </c>
      <c r="C1630" s="77" t="inlineStr">
        <is>
          <t>[C715] (C715)</t>
        </is>
      </c>
      <c r="D1630" s="78" t="inlineStr">
        <is>
          <t>C715</t>
        </is>
      </c>
    </row>
    <row customFormat="1" r="1631" s="60">
      <c r="A1631" s="76" t="n"/>
      <c r="B1631" s="77" t="n">
        <v>302</v>
      </c>
      <c r="C1631" s="77" t="inlineStr">
        <is>
          <t>[DI50 (High Level)] (D50H)</t>
        </is>
      </c>
      <c r="D1631" s="78" t="inlineStr">
        <is>
          <t>Digital Input DI50 (High level)</t>
        </is>
      </c>
    </row>
    <row customFormat="1" r="1632" s="60">
      <c r="A1632" s="76" t="n"/>
      <c r="B1632" s="77" t="n">
        <v>303</v>
      </c>
      <c r="C1632" s="77" t="inlineStr">
        <is>
          <t>[DI51 (High Level)] (D51H)</t>
        </is>
      </c>
      <c r="D1632" s="78" t="inlineStr">
        <is>
          <t>Digital Input DI51 (High level)</t>
        </is>
      </c>
    </row>
    <row customFormat="1" r="1633" s="60">
      <c r="A1633" s="76" t="n"/>
      <c r="B1633" s="77" t="n">
        <v>304</v>
      </c>
      <c r="C1633" s="77" t="inlineStr">
        <is>
          <t>[DI52 (High Level)] (D52H)</t>
        </is>
      </c>
      <c r="D1633" s="78" t="inlineStr">
        <is>
          <t>Digital Input DI52 (High level)</t>
        </is>
      </c>
    </row>
    <row customFormat="1" r="1634" s="60">
      <c r="A1634" s="76" t="n"/>
      <c r="B1634" s="77" t="n">
        <v>305</v>
      </c>
      <c r="C1634" s="77" t="inlineStr">
        <is>
          <t>[DI53 (High Level)] (D53H)</t>
        </is>
      </c>
      <c r="D1634" s="78" t="inlineStr">
        <is>
          <t>Digital Input DI53 (High level)</t>
        </is>
      </c>
    </row>
    <row customFormat="1" r="1635" s="60">
      <c r="A1635" s="76" t="n"/>
      <c r="B1635" s="77" t="n">
        <v>306</v>
      </c>
      <c r="C1635" s="77" t="inlineStr">
        <is>
          <t>[DI54 (High Level)] (D54H)</t>
        </is>
      </c>
      <c r="D1635" s="78" t="inlineStr">
        <is>
          <t>Digital Input DI54 (High level)</t>
        </is>
      </c>
    </row>
    <row customFormat="1" r="1636" s="60">
      <c r="A1636" s="76" t="n"/>
      <c r="B1636" s="77" t="n">
        <v>307</v>
      </c>
      <c r="C1636" s="77" t="inlineStr">
        <is>
          <t>[DI55 (High Level)] (D55H)</t>
        </is>
      </c>
      <c r="D1636" s="78" t="inlineStr">
        <is>
          <t>Digital Input DI55 (High level)</t>
        </is>
      </c>
    </row>
    <row customFormat="1" r="1637" s="60">
      <c r="A1637" s="76" t="n"/>
      <c r="B1637" s="77" t="n">
        <v>308</v>
      </c>
      <c r="C1637" s="77" t="inlineStr">
        <is>
          <t>[DI56 (High Level)] (D56H)</t>
        </is>
      </c>
      <c r="D1637" s="78" t="inlineStr">
        <is>
          <t>Digital Input DI56 (High level)</t>
        </is>
      </c>
    </row>
    <row customFormat="1" r="1638" s="60">
      <c r="A1638" s="76" t="n"/>
      <c r="B1638" s="77" t="n">
        <v>309</v>
      </c>
      <c r="C1638" s="77" t="inlineStr">
        <is>
          <t>[DI57 (High Level)] (D57H)</t>
        </is>
      </c>
      <c r="D1638" s="78" t="inlineStr">
        <is>
          <t>Digital Input DI57 (High level)</t>
        </is>
      </c>
    </row>
    <row customFormat="1" r="1639" s="60">
      <c r="A1639" s="76" t="n"/>
      <c r="B1639" s="77" t="n">
        <v>310</v>
      </c>
      <c r="C1639" s="77" t="inlineStr">
        <is>
          <t>[DI58 (High Level)] (D58H)</t>
        </is>
      </c>
      <c r="D1639" s="78" t="inlineStr">
        <is>
          <t>Digital Input DI58 (High level)</t>
        </is>
      </c>
    </row>
    <row customFormat="1" r="1640" s="60">
      <c r="A1640" s="76" t="n"/>
      <c r="B1640" s="77" t="n">
        <v>311</v>
      </c>
      <c r="C1640" s="77" t="inlineStr">
        <is>
          <t>[DI59 (High Level)] (D59H)</t>
        </is>
      </c>
      <c r="D1640" s="78" t="inlineStr">
        <is>
          <t>Digital Input DI59 (High level)</t>
        </is>
      </c>
    </row>
    <row customFormat="1" r="1641" s="60">
      <c r="A1641" s="76" t="n"/>
      <c r="B1641" s="77" t="n">
        <v>322</v>
      </c>
      <c r="C1641" s="77" t="inlineStr">
        <is>
          <t>[DI60 (High Level)] (D60H)</t>
        </is>
      </c>
      <c r="D1641" s="78" t="inlineStr">
        <is>
          <t>Digital Input DI60 (High level)</t>
        </is>
      </c>
    </row>
    <row customFormat="1" r="1642" s="60">
      <c r="A1642" s="76" t="n"/>
      <c r="B1642" s="77" t="n">
        <v>324</v>
      </c>
      <c r="C1642" s="77" t="inlineStr">
        <is>
          <t>[DI61 (High Level)] (D61H)</t>
        </is>
      </c>
      <c r="D1642" s="78" t="inlineStr">
        <is>
          <t>Digital Input DI61 (High level)</t>
        </is>
      </c>
    </row>
    <row customFormat="1" r="1643" s="60">
      <c r="A1643" s="76" t="n"/>
      <c r="B1643" s="77" t="n">
        <v>326</v>
      </c>
      <c r="C1643" s="77" t="inlineStr">
        <is>
          <t>[DI62 High Assignment] (D62H)</t>
        </is>
      </c>
      <c r="D1643" s="78" t="inlineStr">
        <is>
          <t>DI62 High Assignment</t>
        </is>
      </c>
    </row>
    <row customFormat="1" r="1644" s="60">
      <c r="A1644" s="76" t="n"/>
      <c r="B1644" s="77" t="n">
        <v>327</v>
      </c>
      <c r="C1644" s="77" t="inlineStr">
        <is>
          <t>[DI63 High Assignment] (D63H)</t>
        </is>
      </c>
      <c r="D1644" s="78" t="inlineStr">
        <is>
          <t>DI63 High Assignment</t>
        </is>
      </c>
    </row>
    <row customFormat="1" r="1645" s="60">
      <c r="A1645" s="76" t="n"/>
      <c r="B1645" s="77" t="n">
        <v>328</v>
      </c>
      <c r="C1645" s="77" t="inlineStr">
        <is>
          <t>[DI64 High Assignment] (D64H)</t>
        </is>
      </c>
      <c r="D1645" s="78" t="inlineStr">
        <is>
          <t>DI64 High Assignment</t>
        </is>
      </c>
    </row>
    <row customFormat="1" r="1646" s="60">
      <c r="A1646" s="76" t="n"/>
      <c r="B1646" s="77" t="n">
        <v>312</v>
      </c>
      <c r="C1646" s="77" t="inlineStr">
        <is>
          <t>[DI50 (Low level)] (D50L)</t>
        </is>
      </c>
      <c r="D1646" s="78" t="inlineStr">
        <is>
          <t>Digital input DI50 (low level)</t>
        </is>
      </c>
    </row>
    <row customFormat="1" r="1647" s="60">
      <c r="A1647" s="76" t="n"/>
      <c r="B1647" s="77" t="n">
        <v>313</v>
      </c>
      <c r="C1647" s="77" t="inlineStr">
        <is>
          <t>[DI51 (Low level)] (D51L)</t>
        </is>
      </c>
      <c r="D1647" s="78" t="inlineStr">
        <is>
          <t>Digital input DI51 (low level)</t>
        </is>
      </c>
    </row>
    <row customFormat="1" r="1648" s="60">
      <c r="A1648" s="76" t="n"/>
      <c r="B1648" s="77" t="n">
        <v>314</v>
      </c>
      <c r="C1648" s="77" t="inlineStr">
        <is>
          <t>[DI52 (Low level)] (D52L)</t>
        </is>
      </c>
      <c r="D1648" s="78" t="inlineStr">
        <is>
          <t>Digital input DI52 (low level)</t>
        </is>
      </c>
    </row>
    <row customFormat="1" r="1649" s="60">
      <c r="A1649" s="76" t="n"/>
      <c r="B1649" s="77" t="n">
        <v>315</v>
      </c>
      <c r="C1649" s="77" t="inlineStr">
        <is>
          <t>[DI53 (Low level)] (D53L)</t>
        </is>
      </c>
      <c r="D1649" s="78" t="inlineStr">
        <is>
          <t>Digital input DI53 (low level)</t>
        </is>
      </c>
    </row>
    <row customFormat="1" r="1650" s="60">
      <c r="A1650" s="76" t="n"/>
      <c r="B1650" s="77" t="n">
        <v>316</v>
      </c>
      <c r="C1650" s="77" t="inlineStr">
        <is>
          <t>[DI54 (Low level)] (D54L)</t>
        </is>
      </c>
      <c r="D1650" s="78" t="inlineStr">
        <is>
          <t>Digital input DI54 (low level)</t>
        </is>
      </c>
    </row>
    <row customFormat="1" r="1651" s="60">
      <c r="A1651" s="76" t="n"/>
      <c r="B1651" s="77" t="n">
        <v>317</v>
      </c>
      <c r="C1651" s="77" t="inlineStr">
        <is>
          <t>[DI55 (Low level)] (D55L)</t>
        </is>
      </c>
      <c r="D1651" s="78" t="inlineStr">
        <is>
          <t>Digital input DI55 (low level)</t>
        </is>
      </c>
    </row>
    <row customFormat="1" r="1652" s="60">
      <c r="A1652" s="76" t="n"/>
      <c r="B1652" s="77" t="n">
        <v>318</v>
      </c>
      <c r="C1652" s="77" t="inlineStr">
        <is>
          <t>[DI56 (Low level)] (D56L)</t>
        </is>
      </c>
      <c r="D1652" s="78" t="inlineStr">
        <is>
          <t>Digital input DI56 (low level)</t>
        </is>
      </c>
    </row>
    <row customFormat="1" r="1653" s="60">
      <c r="A1653" s="76" t="n"/>
      <c r="B1653" s="77" t="n">
        <v>319</v>
      </c>
      <c r="C1653" s="77" t="inlineStr">
        <is>
          <t>[DI57 (Low level)] (D57L)</t>
        </is>
      </c>
      <c r="D1653" s="78" t="inlineStr">
        <is>
          <t>Digital input DI57 (low level)</t>
        </is>
      </c>
    </row>
    <row customFormat="1" r="1654" s="60">
      <c r="A1654" s="76" t="n"/>
      <c r="B1654" s="77" t="n">
        <v>320</v>
      </c>
      <c r="C1654" s="77" t="inlineStr">
        <is>
          <t>[DI58 (Low level)] (D58L)</t>
        </is>
      </c>
      <c r="D1654" s="78" t="inlineStr">
        <is>
          <t>Digital input DI58 (low level)</t>
        </is>
      </c>
    </row>
    <row customFormat="1" r="1655" s="60">
      <c r="A1655" s="76" t="n"/>
      <c r="B1655" s="77" t="n">
        <v>321</v>
      </c>
      <c r="C1655" s="77" t="inlineStr">
        <is>
          <t>[DI59 (Low level)] (D59L)</t>
        </is>
      </c>
      <c r="D1655" s="78" t="inlineStr">
        <is>
          <t>Digital input DI59 (low level)</t>
        </is>
      </c>
    </row>
    <row customFormat="1" r="1656" s="60">
      <c r="A1656" s="76" t="n"/>
      <c r="B1656" s="77" t="n">
        <v>323</v>
      </c>
      <c r="C1656" s="77" t="inlineStr">
        <is>
          <t>[DI60 (Low level)] (D60L)</t>
        </is>
      </c>
      <c r="D1656" s="78" t="inlineStr">
        <is>
          <t>Digital input DI60 (low level)</t>
        </is>
      </c>
    </row>
    <row customFormat="1" r="1657" s="60">
      <c r="A1657" s="76" t="n"/>
      <c r="B1657" s="77" t="n">
        <v>325</v>
      </c>
      <c r="C1657" s="77" t="inlineStr">
        <is>
          <t>[DI61 (Low level)] (D61L)</t>
        </is>
      </c>
      <c r="D1657" s="78" t="inlineStr">
        <is>
          <t>Digital input DI61 (low level)</t>
        </is>
      </c>
    </row>
    <row customFormat="1" r="1658" s="60">
      <c r="A1658" s="76" t="n"/>
      <c r="B1658" s="77" t="n">
        <v>329</v>
      </c>
      <c r="C1658" s="77" t="inlineStr">
        <is>
          <t>[DI62 Low Assignment] (D62L)</t>
        </is>
      </c>
      <c r="D1658" s="78" t="inlineStr">
        <is>
          <t>DI62 Low Assignment</t>
        </is>
      </c>
    </row>
    <row customFormat="1" r="1659" s="60">
      <c r="A1659" s="76" t="n"/>
      <c r="B1659" s="77" t="n">
        <v>330</v>
      </c>
      <c r="C1659" s="77" t="inlineStr">
        <is>
          <t>[DI63 Low Assignment] (D63L)</t>
        </is>
      </c>
      <c r="D1659" s="78" t="inlineStr">
        <is>
          <t>DI63 Low Assignment</t>
        </is>
      </c>
    </row>
    <row customFormat="1" r="1660" s="60">
      <c r="A1660" s="76" t="n"/>
      <c r="B1660" s="77" t="n">
        <v>331</v>
      </c>
      <c r="C1660" s="77" t="inlineStr">
        <is>
          <t>[DI64 Low Assignment] (D64L)</t>
        </is>
      </c>
      <c r="D1660" s="78" t="inlineStr">
        <is>
          <t>DI64 Low Assignment</t>
        </is>
      </c>
    </row>
    <row customFormat="1" r="1661" s="60">
      <c r="A1661" s="73" t="inlineStr">
        <is>
          <t>PSS</t>
        </is>
      </c>
      <c r="B1661" s="74" t="n">
        <v>0</v>
      </c>
      <c r="C1661" s="74" t="inlineStr">
        <is>
          <t>[Not locked] (NACT)</t>
        </is>
      </c>
      <c r="D1661" s="75" t="inlineStr">
        <is>
          <t>Pre-settings not locked</t>
        </is>
      </c>
    </row>
    <row customFormat="1" r="1662" s="60">
      <c r="A1662" s="76" t="n"/>
      <c r="B1662" s="77" t="n">
        <v>1</v>
      </c>
      <c r="C1662" s="77" t="inlineStr">
        <is>
          <t>[Locked] (ACT)</t>
        </is>
      </c>
      <c r="D1662" s="78" t="inlineStr">
        <is>
          <t>Pre-settings locked</t>
        </is>
      </c>
    </row>
    <row customFormat="1" r="1663" s="60">
      <c r="A1663" s="73" t="inlineStr">
        <is>
          <t>PSST</t>
        </is>
      </c>
      <c r="B1663" s="74" t="n">
        <v>0</v>
      </c>
      <c r="C1663" s="74" t="inlineStr">
        <is>
          <t>[No password defined] (NO)</t>
        </is>
      </c>
      <c r="D1663" s="75" t="inlineStr">
        <is>
          <t>No password defined</t>
        </is>
      </c>
    </row>
    <row customFormat="1" r="1664" s="60">
      <c r="A1664" s="76" t="n"/>
      <c r="B1664" s="77" t="n">
        <v>1</v>
      </c>
      <c r="C1664" s="77" t="inlineStr">
        <is>
          <t>[Password is unlocked] (ULK)</t>
        </is>
      </c>
      <c r="D1664" s="78" t="inlineStr">
        <is>
          <t>Password is unlocked</t>
        </is>
      </c>
    </row>
    <row customFormat="1" r="1665" s="60">
      <c r="A1665" s="76" t="n"/>
      <c r="B1665" s="77" t="n">
        <v>2</v>
      </c>
      <c r="C1665" s="77" t="inlineStr">
        <is>
          <t>[Password is locked] (LOCK)</t>
        </is>
      </c>
      <c r="D1665" s="78" t="inlineStr">
        <is>
          <t>Password is locked</t>
        </is>
      </c>
    </row>
    <row customFormat="1" r="1666" s="60">
      <c r="A1666" s="73" t="inlineStr">
        <is>
          <t>PST</t>
        </is>
      </c>
      <c r="B1666" s="74" t="n">
        <v>0</v>
      </c>
      <c r="C1666" s="74" t="inlineStr">
        <is>
          <t>[Stop Key No Priority] (NO)</t>
        </is>
      </c>
      <c r="D1666" s="75" t="inlineStr">
        <is>
          <t>Stop key no priority</t>
        </is>
      </c>
    </row>
    <row customFormat="1" r="1667" s="60">
      <c r="A1667" s="76" t="n"/>
      <c r="B1667" s="77" t="n">
        <v>1</v>
      </c>
      <c r="C1667" s="77" t="inlineStr">
        <is>
          <t>[Stop Key Priority] (YES)</t>
        </is>
      </c>
      <c r="D1667" s="78" t="inlineStr">
        <is>
          <t>Stop key priority</t>
        </is>
      </c>
    </row>
    <row customFormat="1" r="1668" s="60">
      <c r="A1668" s="73" t="inlineStr">
        <is>
          <t>PVIS</t>
        </is>
      </c>
      <c r="B1668" s="74" t="n">
        <v>0</v>
      </c>
      <c r="C1668" s="74" t="inlineStr">
        <is>
          <t>[Active] (ACT)</t>
        </is>
      </c>
      <c r="D1668" s="75" t="inlineStr">
        <is>
          <t>Active parameters</t>
        </is>
      </c>
    </row>
    <row customFormat="1" r="1669" s="60">
      <c r="A1669" s="76" t="n"/>
      <c r="B1669" s="77" t="n">
        <v>1</v>
      </c>
      <c r="C1669" s="77" t="inlineStr">
        <is>
          <t>[All] (ALL)</t>
        </is>
      </c>
      <c r="D1669" s="78" t="inlineStr">
        <is>
          <t>All parameters</t>
        </is>
      </c>
    </row>
    <row customFormat="1" r="1670" s="60">
      <c r="A1670" s="73" t="inlineStr">
        <is>
          <t>QF0S</t>
        </is>
      </c>
      <c r="B1670" s="74" t="n">
        <v>0</v>
      </c>
      <c r="C1670" s="74" t="inlineStr">
        <is>
          <t>[Not Configured] (NO)</t>
        </is>
      </c>
      <c r="D1670" s="75" t="inlineStr">
        <is>
          <t>Circuit Breaker Not Configured</t>
        </is>
      </c>
    </row>
    <row customFormat="1" r="1671" s="60">
      <c r="A1671" s="76" t="n"/>
      <c r="B1671" s="77" t="n">
        <v>1</v>
      </c>
      <c r="C1671" s="77" t="inlineStr">
        <is>
          <t>[In Start Pulse] (CBST)</t>
        </is>
      </c>
      <c r="D1671" s="78" t="inlineStr">
        <is>
          <t>Circuit Breaker In Start Pulse</t>
        </is>
      </c>
    </row>
    <row customFormat="1" r="1672" s="60">
      <c r="A1672" s="76" t="n"/>
      <c r="B1672" s="77" t="n">
        <v>2</v>
      </c>
      <c r="C1672" s="77" t="inlineStr">
        <is>
          <t>[Not Closed] (CBNC)</t>
        </is>
      </c>
      <c r="D1672" s="78" t="inlineStr">
        <is>
          <t>Circuit Breaker Not Closed</t>
        </is>
      </c>
    </row>
    <row customFormat="1" r="1673" s="60">
      <c r="A1673" s="76" t="n"/>
      <c r="B1673" s="77" t="n">
        <v>3</v>
      </c>
      <c r="C1673" s="77" t="inlineStr">
        <is>
          <t>[Closed] (CBCS)</t>
        </is>
      </c>
      <c r="D1673" s="78" t="inlineStr">
        <is>
          <t>Circuit Breaker Closed</t>
        </is>
      </c>
    </row>
    <row customFormat="1" r="1674" s="60">
      <c r="A1674" s="76" t="n"/>
      <c r="B1674" s="77" t="n">
        <v>4</v>
      </c>
      <c r="C1674" s="77" t="inlineStr">
        <is>
          <t>[In Stop Pulse] (CBSP)</t>
        </is>
      </c>
      <c r="D1674" s="78" t="inlineStr">
        <is>
          <t>Circuit Breaker In Stop Pulse</t>
        </is>
      </c>
    </row>
    <row customFormat="1" r="1675" s="60">
      <c r="A1675" s="76" t="n"/>
      <c r="B1675" s="77" t="n">
        <v>5</v>
      </c>
      <c r="C1675" s="77" t="inlineStr">
        <is>
          <t>[Not Open] (CBNO)</t>
        </is>
      </c>
      <c r="D1675" s="78" t="inlineStr">
        <is>
          <t>Circuit Breaker Not Open</t>
        </is>
      </c>
    </row>
    <row customFormat="1" r="1676" s="60">
      <c r="A1676" s="76" t="n"/>
      <c r="B1676" s="77" t="n">
        <v>6</v>
      </c>
      <c r="C1676" s="77" t="inlineStr">
        <is>
          <t>[Open] (CBOS)</t>
        </is>
      </c>
      <c r="D1676" s="78" t="inlineStr">
        <is>
          <t>Circuit Breaker Open</t>
        </is>
      </c>
    </row>
    <row customFormat="1" r="1677" s="60">
      <c r="A1677" s="73" t="inlineStr">
        <is>
          <t>QSTD</t>
        </is>
      </c>
      <c r="B1677" s="74" t="n">
        <v>2</v>
      </c>
      <c r="C1677" s="74" t="inlineStr">
        <is>
          <t>[Fast stop then disable voltage] (FST2)</t>
        </is>
      </c>
      <c r="D1677" s="75" t="inlineStr">
        <is>
          <t>Fast stop then disable voltage</t>
        </is>
      </c>
    </row>
    <row customFormat="1" r="1678" s="60">
      <c r="A1678" s="76" t="n"/>
      <c r="B1678" s="77" t="n">
        <v>6</v>
      </c>
      <c r="C1678" s="77" t="inlineStr">
        <is>
          <t>[Fast stop then stay in quick stop state] (FST6)</t>
        </is>
      </c>
      <c r="D1678" s="78" t="inlineStr">
        <is>
          <t>Fast stop then stay in quick stop state</t>
        </is>
      </c>
    </row>
    <row customFormat="1" r="1679" s="60">
      <c r="A1679" s="73" t="inlineStr">
        <is>
          <t>RDS</t>
        </is>
      </c>
      <c r="B1679" s="74" t="n">
        <v>0</v>
      </c>
      <c r="C1679" s="74" t="inlineStr">
        <is>
          <t>[Auto] (AUTO)</t>
        </is>
      </c>
      <c r="D1679" s="75" t="inlineStr">
        <is>
          <t>Auto detected</t>
        </is>
      </c>
    </row>
    <row customFormat="1" r="1680" s="60">
      <c r="A1680" s="76" t="n"/>
      <c r="B1680" s="77" t="n">
        <v>1</v>
      </c>
      <c r="C1680" s="77" t="inlineStr">
        <is>
          <t>[10M. full] (10F)</t>
        </is>
      </c>
      <c r="D1680" s="78" t="inlineStr">
        <is>
          <t>10Mbps full duplex</t>
        </is>
      </c>
    </row>
    <row customFormat="1" r="1681" s="60">
      <c r="A1681" s="76" t="n"/>
      <c r="B1681" s="77" t="n">
        <v>2</v>
      </c>
      <c r="C1681" s="77" t="inlineStr">
        <is>
          <t>[10M. half] (10H)</t>
        </is>
      </c>
      <c r="D1681" s="78" t="inlineStr">
        <is>
          <t>10Mbps half duplex</t>
        </is>
      </c>
    </row>
    <row customFormat="1" r="1682" s="60">
      <c r="A1682" s="76" t="n"/>
      <c r="B1682" s="77" t="n">
        <v>3</v>
      </c>
      <c r="C1682" s="77" t="inlineStr">
        <is>
          <t>[100M. full] (100F)</t>
        </is>
      </c>
      <c r="D1682" s="78" t="inlineStr">
        <is>
          <t>100Mbps full duplex</t>
        </is>
      </c>
    </row>
    <row customFormat="1" r="1683" s="60">
      <c r="A1683" s="76" t="n"/>
      <c r="B1683" s="77" t="n">
        <v>4</v>
      </c>
      <c r="C1683" s="77" t="inlineStr">
        <is>
          <t>[100M. half] (100H)</t>
        </is>
      </c>
      <c r="D1683" s="78" t="inlineStr">
        <is>
          <t>100Mbps half duplex</t>
        </is>
      </c>
    </row>
    <row customFormat="1" r="1684" s="60">
      <c r="A1684" s="73" t="inlineStr">
        <is>
          <t>REFQ</t>
        </is>
      </c>
      <c r="B1684" s="74" t="n">
        <v>3</v>
      </c>
      <c r="C1684" s="74" t="inlineStr">
        <is>
          <t>[3 kHz] (3K)</t>
        </is>
      </c>
      <c r="D1684" s="75" t="inlineStr">
        <is>
          <t>3 kHz</t>
        </is>
      </c>
    </row>
    <row customFormat="1" r="1685" s="60">
      <c r="A1685" s="76" t="n"/>
      <c r="B1685" s="77" t="n">
        <v>4</v>
      </c>
      <c r="C1685" s="77" t="inlineStr">
        <is>
          <t>[4 kHz] (4K)</t>
        </is>
      </c>
      <c r="D1685" s="78" t="inlineStr">
        <is>
          <t>4 kHz</t>
        </is>
      </c>
    </row>
    <row customFormat="1" r="1686" s="60">
      <c r="A1686" s="76" t="n"/>
      <c r="B1686" s="77" t="n">
        <v>5</v>
      </c>
      <c r="C1686" s="77" t="inlineStr">
        <is>
          <t>[5 kHz] (5K)</t>
        </is>
      </c>
      <c r="D1686" s="78" t="inlineStr">
        <is>
          <t>5 kHz</t>
        </is>
      </c>
    </row>
    <row customFormat="1" r="1687" s="60">
      <c r="A1687" s="76" t="n"/>
      <c r="B1687" s="77" t="n">
        <v>6</v>
      </c>
      <c r="C1687" s="77" t="inlineStr">
        <is>
          <t>[6 kHz] (6K)</t>
        </is>
      </c>
      <c r="D1687" s="78" t="inlineStr">
        <is>
          <t>6 kHz</t>
        </is>
      </c>
    </row>
    <row customFormat="1" r="1688" s="60">
      <c r="A1688" s="76" t="n"/>
      <c r="B1688" s="77" t="n">
        <v>7</v>
      </c>
      <c r="C1688" s="77" t="inlineStr">
        <is>
          <t>[7 kHz] (7K)</t>
        </is>
      </c>
      <c r="D1688" s="78" t="inlineStr">
        <is>
          <t>7 kHz</t>
        </is>
      </c>
    </row>
    <row customFormat="1" r="1689" s="60">
      <c r="A1689" s="76" t="n"/>
      <c r="B1689" s="77" t="n">
        <v>8</v>
      </c>
      <c r="C1689" s="77" t="inlineStr">
        <is>
          <t>[8 kHz] (8K)</t>
        </is>
      </c>
      <c r="D1689" s="78" t="inlineStr">
        <is>
          <t>8 kHz</t>
        </is>
      </c>
    </row>
    <row customFormat="1" r="1690" s="60">
      <c r="A1690" s="76" t="n"/>
      <c r="B1690" s="77" t="n">
        <v>9</v>
      </c>
      <c r="C1690" s="77" t="inlineStr">
        <is>
          <t>[9 kHz] (9K)</t>
        </is>
      </c>
      <c r="D1690" s="78" t="inlineStr">
        <is>
          <t>9 kHz</t>
        </is>
      </c>
    </row>
    <row customFormat="1" r="1691" s="60">
      <c r="A1691" s="76" t="n"/>
      <c r="B1691" s="77" t="n">
        <v>10</v>
      </c>
      <c r="C1691" s="77" t="inlineStr">
        <is>
          <t>[10 kHz] (10K)</t>
        </is>
      </c>
      <c r="D1691" s="78" t="inlineStr">
        <is>
          <t>10 kHz</t>
        </is>
      </c>
    </row>
    <row customFormat="1" r="1692" s="60">
      <c r="A1692" s="76" t="n"/>
      <c r="B1692" s="77" t="n">
        <v>11</v>
      </c>
      <c r="C1692" s="77" t="inlineStr">
        <is>
          <t>[11 kHz] (11K)</t>
        </is>
      </c>
      <c r="D1692" s="78" t="inlineStr">
        <is>
          <t>11 kHz</t>
        </is>
      </c>
    </row>
    <row customFormat="1" r="1693" s="60">
      <c r="A1693" s="76" t="n"/>
      <c r="B1693" s="77" t="n">
        <v>12</v>
      </c>
      <c r="C1693" s="77" t="inlineStr">
        <is>
          <t>[12 kHz] (12K)</t>
        </is>
      </c>
      <c r="D1693" s="78" t="inlineStr">
        <is>
          <t>12 kHz</t>
        </is>
      </c>
    </row>
    <row customFormat="1" r="1694" s="60">
      <c r="A1694" s="73" t="inlineStr">
        <is>
          <t>RPPN</t>
        </is>
      </c>
      <c r="B1694" s="74" t="n">
        <v>0</v>
      </c>
      <c r="C1694" s="74" t="inlineStr">
        <is>
          <t>[2 poles] (2P)</t>
        </is>
      </c>
      <c r="D1694" s="75" t="inlineStr">
        <is>
          <t>2 poles</t>
        </is>
      </c>
    </row>
    <row customFormat="1" r="1695" s="60">
      <c r="A1695" s="76" t="n"/>
      <c r="B1695" s="77" t="n">
        <v>1</v>
      </c>
      <c r="C1695" s="77" t="inlineStr">
        <is>
          <t>[4 poles] (4P)</t>
        </is>
      </c>
      <c r="D1695" s="78" t="inlineStr">
        <is>
          <t>4 poles</t>
        </is>
      </c>
    </row>
    <row customFormat="1" r="1696" s="60">
      <c r="A1696" s="76" t="n"/>
      <c r="B1696" s="77" t="n">
        <v>2</v>
      </c>
      <c r="C1696" s="77" t="inlineStr">
        <is>
          <t>[6 poles] (6P)</t>
        </is>
      </c>
      <c r="D1696" s="78" t="inlineStr">
        <is>
          <t>6 poles</t>
        </is>
      </c>
    </row>
    <row customFormat="1" r="1697" s="60">
      <c r="A1697" s="76" t="n"/>
      <c r="B1697" s="77" t="n">
        <v>3</v>
      </c>
      <c r="C1697" s="77" t="inlineStr">
        <is>
          <t>[8 poles] (8P)</t>
        </is>
      </c>
      <c r="D1697" s="78" t="inlineStr">
        <is>
          <t>8 poles</t>
        </is>
      </c>
    </row>
    <row customFormat="1" r="1698" s="60">
      <c r="A1698" s="73" t="inlineStr">
        <is>
          <t>RPR</t>
        </is>
      </c>
      <c r="B1698" s="74" t="n">
        <v>0</v>
      </c>
      <c r="C1698" s="74" t="inlineStr">
        <is>
          <t>[No] (NO)</t>
        </is>
      </c>
      <c r="D1698" s="75" t="inlineStr">
        <is>
          <t>No</t>
        </is>
      </c>
    </row>
    <row customFormat="1" r="1699" s="60">
      <c r="A1699" s="76" t="n"/>
      <c r="B1699" s="77" t="n">
        <v>2</v>
      </c>
      <c r="C1699" s="77" t="inlineStr">
        <is>
          <t>[Run Time Reset] (RTH)</t>
        </is>
      </c>
      <c r="D1699" s="78" t="inlineStr">
        <is>
          <t>Run time reset</t>
        </is>
      </c>
    </row>
    <row customFormat="1" r="1700" s="60">
      <c r="A1700" s="76" t="n"/>
      <c r="B1700" s="77" t="n">
        <v>3</v>
      </c>
      <c r="C1700" s="77" t="inlineStr">
        <is>
          <t>[Internal Run Time Reset] (RTHI)</t>
        </is>
      </c>
      <c r="D1700" s="78" t="inlineStr">
        <is>
          <t>Internal runtime reset</t>
        </is>
      </c>
    </row>
    <row customFormat="1" r="1701" s="60">
      <c r="A1701" s="76" t="n"/>
      <c r="B1701" s="77" t="n">
        <v>4</v>
      </c>
      <c r="C1701" s="77" t="inlineStr">
        <is>
          <t>[Power ON Time Reset] (PTH)</t>
        </is>
      </c>
      <c r="D1701" s="78" t="inlineStr">
        <is>
          <t>Power ON time reset</t>
        </is>
      </c>
    </row>
    <row customFormat="1" r="1702" s="60">
      <c r="A1702" s="76" t="n"/>
      <c r="B1702" s="77" t="n">
        <v>7</v>
      </c>
      <c r="C1702" s="77" t="inlineStr">
        <is>
          <t>[Reset Fan Counter] (FTH)</t>
        </is>
      </c>
      <c r="D1702" s="78" t="inlineStr">
        <is>
          <t>Reset fan counter</t>
        </is>
      </c>
    </row>
    <row customFormat="1" r="1703" s="60">
      <c r="A1703" s="76" t="n"/>
      <c r="B1703" s="77" t="n">
        <v>8</v>
      </c>
      <c r="C1703" s="77" t="inlineStr">
        <is>
          <t>[In Power ON Time Reset] (PTHI)</t>
        </is>
      </c>
      <c r="D1703" s="78" t="inlineStr">
        <is>
          <t>Internal Power ON Time Reset</t>
        </is>
      </c>
    </row>
    <row customFormat="1" r="1704" s="60">
      <c r="A1704" s="76" t="n"/>
      <c r="B1704" s="77" t="n">
        <v>9</v>
      </c>
      <c r="C1704" s="77" t="inlineStr">
        <is>
          <t>[Clear GTHI] (GTHI)</t>
        </is>
      </c>
      <c r="D1704" s="78" t="inlineStr">
        <is>
          <t>Clear GTHI</t>
        </is>
      </c>
    </row>
    <row customFormat="1" r="1705" s="60">
      <c r="A1705" s="76" t="n"/>
      <c r="B1705" s="77" t="n">
        <v>10</v>
      </c>
      <c r="C1705" s="77" t="inlineStr">
        <is>
          <t>[Clear LTHI] (LTHI)</t>
        </is>
      </c>
      <c r="D1705" s="78" t="inlineStr">
        <is>
          <t>Clear LTHI</t>
        </is>
      </c>
    </row>
    <row customFormat="1" r="1706" s="60">
      <c r="A1706" s="76" t="n"/>
      <c r="B1706" s="77" t="n">
        <v>11</v>
      </c>
      <c r="C1706" s="77" t="inlineStr">
        <is>
          <t>[Clear NSM] (NSM)</t>
        </is>
      </c>
      <c r="D1706" s="78" t="inlineStr">
        <is>
          <t>Clear NSM</t>
        </is>
      </c>
    </row>
    <row customFormat="1" r="1707" s="60">
      <c r="A1707" s="76" t="n"/>
      <c r="B1707" s="77" t="n">
        <v>12</v>
      </c>
      <c r="C1707" s="77" t="inlineStr">
        <is>
          <t>[Clear NSMI] (NSMI)</t>
        </is>
      </c>
      <c r="D1707" s="78" t="inlineStr">
        <is>
          <t>Clear NSMI</t>
        </is>
      </c>
    </row>
    <row customFormat="1" r="1708" s="60">
      <c r="A1708" s="76" t="n"/>
      <c r="B1708" s="77" t="n">
        <v>45</v>
      </c>
      <c r="C1708" s="77" t="inlineStr">
        <is>
          <t>[Clear QF1] (QFP0)</t>
        </is>
      </c>
      <c r="D1708" s="78" t="inlineStr">
        <is>
          <t>Clear QF1</t>
        </is>
      </c>
    </row>
    <row customFormat="1" r="1709" s="60">
      <c r="A1709" s="76" t="n"/>
      <c r="B1709" s="77" t="n">
        <v>46</v>
      </c>
      <c r="C1709" s="77" t="inlineStr">
        <is>
          <t>[Clear QF3] (QFP3)</t>
        </is>
      </c>
      <c r="D1709" s="78" t="inlineStr">
        <is>
          <t>Clear QF3</t>
        </is>
      </c>
    </row>
    <row customFormat="1" r="1710" s="60">
      <c r="A1710" s="76" t="n"/>
      <c r="B1710" s="77" t="n">
        <v>47</v>
      </c>
      <c r="C1710" s="77" t="inlineStr">
        <is>
          <t>[ClearQF91] (QFP4)</t>
        </is>
      </c>
      <c r="D1710" s="78" t="inlineStr">
        <is>
          <t>ClearQF91</t>
        </is>
      </c>
    </row>
    <row customFormat="1" r="1711" s="60">
      <c r="A1711" s="76" t="n"/>
      <c r="B1711" s="77" t="n">
        <v>48</v>
      </c>
      <c r="C1711" s="77" t="inlineStr">
        <is>
          <t>[Clear NSV] (NSV)</t>
        </is>
      </c>
      <c r="D1711" s="78" t="inlineStr">
        <is>
          <t>Clear NSV</t>
        </is>
      </c>
    </row>
    <row customFormat="1" r="1712" s="60">
      <c r="A1712" s="76" t="n"/>
      <c r="B1712" s="77" t="n">
        <v>49</v>
      </c>
      <c r="C1712" s="77" t="inlineStr">
        <is>
          <t>[Clear NSVI] (NSVI)</t>
        </is>
      </c>
      <c r="D1712" s="78" t="inlineStr">
        <is>
          <t>Clear NSVI</t>
        </is>
      </c>
    </row>
    <row customFormat="1" r="1713" s="60">
      <c r="A1713" s="76" t="n"/>
      <c r="B1713" s="77" t="n">
        <v>64</v>
      </c>
      <c r="C1713" s="77" t="inlineStr">
        <is>
          <t>[Reset all ] (ALL)</t>
        </is>
      </c>
      <c r="D1713" s="78" t="inlineStr">
        <is>
          <t>Reset all counters</t>
        </is>
      </c>
    </row>
    <row customFormat="1" r="1714" s="60">
      <c r="A1714" s="73" t="inlineStr">
        <is>
          <t>RPT</t>
        </is>
      </c>
      <c r="B1714" s="74" t="n">
        <v>0</v>
      </c>
      <c r="C1714" s="74" t="inlineStr">
        <is>
          <t>[Linear] (LIN)</t>
        </is>
      </c>
      <c r="D1714" s="75" t="inlineStr">
        <is>
          <t>Linear ramp</t>
        </is>
      </c>
    </row>
    <row customFormat="1" r="1715" s="60">
      <c r="A1715" s="76" t="n"/>
      <c r="B1715" s="77" t="n">
        <v>1</v>
      </c>
      <c r="C1715" s="77" t="inlineStr">
        <is>
          <t>[S-Ramp] (S)</t>
        </is>
      </c>
      <c r="D1715" s="78" t="inlineStr">
        <is>
          <t>S-Ramp</t>
        </is>
      </c>
    </row>
    <row customFormat="1" r="1716" s="60">
      <c r="A1716" s="76" t="n"/>
      <c r="B1716" s="77" t="n">
        <v>2</v>
      </c>
      <c r="C1716" s="77" t="inlineStr">
        <is>
          <t>[U-Ramp] (U)</t>
        </is>
      </c>
      <c r="D1716" s="78" t="inlineStr">
        <is>
          <t>U-Ramp</t>
        </is>
      </c>
    </row>
    <row customFormat="1" r="1717" s="60">
      <c r="A1717" s="76" t="n"/>
      <c r="B1717" s="77" t="n">
        <v>3</v>
      </c>
      <c r="C1717" s="77" t="inlineStr">
        <is>
          <t>[Customized] (CUS)</t>
        </is>
      </c>
      <c r="D1717" s="78" t="inlineStr">
        <is>
          <t>Ramp customized</t>
        </is>
      </c>
    </row>
    <row customFormat="1" r="1718" s="60">
      <c r="A1718" s="73" t="inlineStr">
        <is>
          <t>SCS</t>
        </is>
      </c>
      <c r="B1718" s="74" t="n">
        <v>0</v>
      </c>
      <c r="C1718" s="74" t="inlineStr">
        <is>
          <t>[No] (NO)</t>
        </is>
      </c>
      <c r="D1718" s="75" t="inlineStr">
        <is>
          <t>No</t>
        </is>
      </c>
    </row>
    <row customFormat="1" r="1719" s="60">
      <c r="A1719" s="76" t="n"/>
      <c r="B1719" s="77" t="n">
        <v>1</v>
      </c>
      <c r="C1719" s="77" t="inlineStr">
        <is>
          <t>[Config 0] (STR0)</t>
        </is>
      </c>
      <c r="D1719" s="78" t="inlineStr">
        <is>
          <t>Save configuration 0</t>
        </is>
      </c>
    </row>
    <row customFormat="1" r="1720" s="60">
      <c r="A1720" s="76" t="n"/>
      <c r="B1720" s="77" t="n">
        <v>2</v>
      </c>
      <c r="C1720" s="77" t="inlineStr">
        <is>
          <t>[Config 1] (STR1)</t>
        </is>
      </c>
      <c r="D1720" s="78" t="inlineStr">
        <is>
          <t>Save configuration 1</t>
        </is>
      </c>
    </row>
    <row customFormat="1" r="1721" s="60">
      <c r="A1721" s="76" t="n"/>
      <c r="B1721" s="77" t="n">
        <v>3</v>
      </c>
      <c r="C1721" s="77" t="inlineStr">
        <is>
          <t>[Config 2] (STR2)</t>
        </is>
      </c>
      <c r="D1721" s="78" t="inlineStr">
        <is>
          <t>Save configuration 2</t>
        </is>
      </c>
    </row>
    <row customFormat="1" r="1722" s="60">
      <c r="A1722" s="76" t="n"/>
      <c r="B1722" s="77" t="n">
        <v>4</v>
      </c>
      <c r="C1722" s="77" t="inlineStr">
        <is>
          <t>[Config 3] (STR3)</t>
        </is>
      </c>
      <c r="D1722" s="78" t="inlineStr">
        <is>
          <t>Config 3</t>
        </is>
      </c>
    </row>
    <row customFormat="1" r="1723" s="60">
      <c r="A1723" s="73" t="inlineStr">
        <is>
          <t>SFDR</t>
        </is>
      </c>
      <c r="B1723" s="74" t="n">
        <v>0</v>
      </c>
      <c r="C1723" s="74" t="inlineStr">
        <is>
          <t>[Initialization] (INIT)</t>
        </is>
      </c>
      <c r="D1723" s="75" t="inlineStr">
        <is>
          <t>Initialization</t>
        </is>
      </c>
    </row>
    <row customFormat="1" r="1724" s="60">
      <c r="A1724" s="76" t="n"/>
      <c r="B1724" s="77" t="n">
        <v>1</v>
      </c>
      <c r="C1724" s="77" t="inlineStr">
        <is>
          <t>[Not Active] (IDLE)</t>
        </is>
      </c>
      <c r="D1724" s="78" t="inlineStr">
        <is>
          <t>Not active</t>
        </is>
      </c>
    </row>
    <row customFormat="1" r="1725" s="60">
      <c r="A1725" s="76" t="n"/>
      <c r="B1725" s="77" t="n">
        <v>2</v>
      </c>
      <c r="C1725" s="77" t="inlineStr">
        <is>
          <t>[Operational] (OPE)</t>
        </is>
      </c>
      <c r="D1725" s="78" t="inlineStr">
        <is>
          <t>Operational</t>
        </is>
      </c>
    </row>
    <row customFormat="1" r="1726" s="60">
      <c r="A1726" s="76" t="n"/>
      <c r="B1726" s="77" t="n">
        <v>4</v>
      </c>
      <c r="C1726" s="77" t="inlineStr">
        <is>
          <t>[Ready] (RDY)</t>
        </is>
      </c>
      <c r="D1726" s="78" t="inlineStr">
        <is>
          <t>Ready</t>
        </is>
      </c>
    </row>
    <row customFormat="1" r="1727" s="60">
      <c r="A1727" s="76" t="n"/>
      <c r="B1727" s="77" t="n">
        <v>5</v>
      </c>
      <c r="C1727" s="77" t="inlineStr">
        <is>
          <t>[IP Configuration] (IPC)</t>
        </is>
      </c>
      <c r="D1727" s="78" t="inlineStr">
        <is>
          <t>IP configuration</t>
        </is>
      </c>
    </row>
    <row customFormat="1" r="1728" s="60">
      <c r="A1728" s="76" t="n"/>
      <c r="B1728" s="77" t="n">
        <v>7</v>
      </c>
      <c r="C1728" s="77" t="inlineStr">
        <is>
          <t>[Not Configured] (UNCF)</t>
        </is>
      </c>
      <c r="D1728" s="78" t="inlineStr">
        <is>
          <t>Not configured</t>
        </is>
      </c>
    </row>
    <row customFormat="1" r="1729" s="60">
      <c r="A1729" s="76" t="n"/>
      <c r="B1729" s="77" t="n">
        <v>8</v>
      </c>
      <c r="C1729" s="77" t="inlineStr">
        <is>
          <t>[Reading Configuration] (GET)</t>
        </is>
      </c>
      <c r="D1729" s="78" t="inlineStr">
        <is>
          <t>Reading configuration</t>
        </is>
      </c>
    </row>
    <row customFormat="1" r="1730" s="60">
      <c r="A1730" s="76" t="n"/>
      <c r="B1730" s="77" t="n">
        <v>9</v>
      </c>
      <c r="C1730" s="77" t="inlineStr">
        <is>
          <t>[Writing Configuration] (SET)</t>
        </is>
      </c>
      <c r="D1730" s="78" t="inlineStr">
        <is>
          <t>Writing Configuration</t>
        </is>
      </c>
    </row>
    <row customFormat="1" r="1731" s="60">
      <c r="A1731" s="76" t="n"/>
      <c r="B1731" s="77" t="n">
        <v>10</v>
      </c>
      <c r="C1731" s="77" t="inlineStr">
        <is>
          <t>[Applying Configuration] (APP)</t>
        </is>
      </c>
      <c r="D1731" s="78" t="inlineStr">
        <is>
          <t>Applying configuration</t>
        </is>
      </c>
    </row>
    <row customFormat="1" r="1732" s="60">
      <c r="A1732" s="73" t="inlineStr">
        <is>
          <t>SIMM</t>
        </is>
      </c>
      <c r="B1732" s="74" t="n">
        <v>0</v>
      </c>
      <c r="C1732" s="74" t="inlineStr">
        <is>
          <t>[No] (NO)</t>
        </is>
      </c>
      <c r="D1732" s="75" t="inlineStr">
        <is>
          <t>No</t>
        </is>
      </c>
    </row>
    <row customFormat="1" r="1733" s="60">
      <c r="A1733" s="76" t="n"/>
      <c r="B1733" s="77" t="n">
        <v>1</v>
      </c>
      <c r="C1733" s="77" t="inlineStr">
        <is>
          <t>[Simulation 1] (SIM1)</t>
        </is>
      </c>
      <c r="D1733" s="78" t="inlineStr">
        <is>
          <t>Simulation  1</t>
        </is>
      </c>
    </row>
    <row customFormat="1" r="1734" s="60">
      <c r="A1734" s="76" t="n"/>
      <c r="B1734" s="77" t="n">
        <v>2</v>
      </c>
      <c r="C1734" s="77" t="inlineStr">
        <is>
          <t>[Simulation 2] (SIM2)</t>
        </is>
      </c>
      <c r="D1734" s="78" t="inlineStr">
        <is>
          <t>Simulation 2</t>
        </is>
      </c>
    </row>
    <row customFormat="1" r="1735" s="60">
      <c r="A1735" s="73" t="inlineStr">
        <is>
          <t>SLPM</t>
        </is>
      </c>
      <c r="B1735" s="74" t="n">
        <v>0</v>
      </c>
      <c r="C1735" s="74" t="inlineStr">
        <is>
          <t>[No] (NO)</t>
        </is>
      </c>
      <c r="D1735" s="75" t="inlineStr">
        <is>
          <t>No</t>
        </is>
      </c>
    </row>
    <row customFormat="1" r="1736" s="60">
      <c r="A1736" s="76" t="n"/>
      <c r="B1736" s="77" t="n">
        <v>1</v>
      </c>
      <c r="C1736" s="77" t="inlineStr">
        <is>
          <t>[Switch] (SW)</t>
        </is>
      </c>
      <c r="D1736" s="78" t="inlineStr">
        <is>
          <t>Switch</t>
        </is>
      </c>
    </row>
    <row customFormat="1" r="1737" s="60">
      <c r="A1737" s="76" t="n"/>
      <c r="B1737" s="77" t="n">
        <v>3</v>
      </c>
      <c r="C1737" s="77" t="inlineStr">
        <is>
          <t>[Speed] (SPD)</t>
        </is>
      </c>
      <c r="D1737" s="78" t="inlineStr">
        <is>
          <t>Speed</t>
        </is>
      </c>
    </row>
    <row customFormat="1" r="1738" s="60">
      <c r="A1738" s="76" t="n"/>
      <c r="B1738" s="77" t="n">
        <v>4</v>
      </c>
      <c r="C1738" s="77" t="inlineStr">
        <is>
          <t>[Power] (PWR)</t>
        </is>
      </c>
      <c r="D1738" s="78" t="inlineStr">
        <is>
          <t>Power</t>
        </is>
      </c>
    </row>
    <row customFormat="1" r="1739" s="60">
      <c r="A1739" s="76" t="n"/>
      <c r="B1739" s="77" t="n">
        <v>6</v>
      </c>
      <c r="C1739" s="77" t="inlineStr">
        <is>
          <t>[Multiple] (OR)</t>
        </is>
      </c>
      <c r="D1739" s="78" t="inlineStr">
        <is>
          <t>Multiple</t>
        </is>
      </c>
    </row>
    <row customFormat="1" r="1740" s="60">
      <c r="A1740" s="73" t="inlineStr">
        <is>
          <t>SMOT</t>
        </is>
      </c>
      <c r="B1740" s="74" t="n">
        <v>0</v>
      </c>
      <c r="C1740" s="74" t="inlineStr">
        <is>
          <t>[No info.] (NO)</t>
        </is>
      </c>
      <c r="D1740" s="75" t="inlineStr">
        <is>
          <t>No information</t>
        </is>
      </c>
    </row>
    <row customFormat="1" r="1741" s="60">
      <c r="A1741" s="76" t="n"/>
      <c r="B1741" s="77" t="n">
        <v>1</v>
      </c>
      <c r="C1741" s="77" t="inlineStr">
        <is>
          <t>[Low salient] (LLS)</t>
        </is>
      </c>
      <c r="D1741" s="78" t="inlineStr">
        <is>
          <t>Low saliency</t>
        </is>
      </c>
    </row>
    <row customFormat="1" r="1742" s="60">
      <c r="A1742" s="76" t="n"/>
      <c r="B1742" s="77" t="n">
        <v>2</v>
      </c>
      <c r="C1742" s="77" t="inlineStr">
        <is>
          <t>[Med salient] (MLS)</t>
        </is>
      </c>
      <c r="D1742" s="78" t="inlineStr">
        <is>
          <t>Medium saliency</t>
        </is>
      </c>
    </row>
    <row customFormat="1" r="1743" s="60">
      <c r="A1743" s="76" t="n"/>
      <c r="B1743" s="77" t="n">
        <v>3</v>
      </c>
      <c r="C1743" s="77" t="inlineStr">
        <is>
          <t>[High salient] (HLS)</t>
        </is>
      </c>
      <c r="D1743" s="78" t="inlineStr">
        <is>
          <t>High saliency</t>
        </is>
      </c>
    </row>
    <row customFormat="1" r="1744" s="60">
      <c r="A1744" s="73" t="inlineStr">
        <is>
          <t>SSCD</t>
        </is>
      </c>
      <c r="B1744" s="74" t="n">
        <v>0</v>
      </c>
      <c r="C1744" s="74" t="inlineStr">
        <is>
          <t>[Undefined] (UND)</t>
        </is>
      </c>
      <c r="D1744" s="75" t="inlineStr">
        <is>
          <t>Undefined</t>
        </is>
      </c>
    </row>
    <row customFormat="1" r="1745" s="60">
      <c r="A1745" s="76" t="n"/>
      <c r="B1745" s="77" t="n">
        <v>1</v>
      </c>
      <c r="C1745" s="77" t="inlineStr">
        <is>
          <t>[Binary code] (BIN)</t>
        </is>
      </c>
      <c r="D1745" s="78" t="inlineStr">
        <is>
          <t>Binary code</t>
        </is>
      </c>
    </row>
    <row customFormat="1" r="1746" s="60">
      <c r="A1746" s="76" t="n"/>
      <c r="B1746" s="77" t="n">
        <v>2</v>
      </c>
      <c r="C1746" s="77" t="inlineStr">
        <is>
          <t>[Gray code] (GRAY)</t>
        </is>
      </c>
      <c r="D1746" s="78" t="inlineStr">
        <is>
          <t>Gray code</t>
        </is>
      </c>
    </row>
    <row customFormat="1" r="1747" s="60">
      <c r="A1747" s="73" t="inlineStr">
        <is>
          <t>SSCP</t>
        </is>
      </c>
      <c r="B1747" s="74" t="n">
        <v>0</v>
      </c>
      <c r="C1747" s="74" t="inlineStr">
        <is>
          <t>[Undefined] (UND)</t>
        </is>
      </c>
      <c r="D1747" s="75" t="inlineStr">
        <is>
          <t>Undefined</t>
        </is>
      </c>
    </row>
    <row customFormat="1" r="1748" s="60">
      <c r="A1748" s="76" t="n"/>
      <c r="B1748" s="77" t="n">
        <v>1</v>
      </c>
      <c r="C1748" s="77" t="inlineStr">
        <is>
          <t>[No parity] (NO)</t>
        </is>
      </c>
      <c r="D1748" s="78" t="inlineStr">
        <is>
          <t>No parity</t>
        </is>
      </c>
    </row>
    <row customFormat="1" r="1749" s="60">
      <c r="A1749" s="76" t="n"/>
      <c r="B1749" s="77" t="n">
        <v>3</v>
      </c>
      <c r="C1749" s="77" t="inlineStr">
        <is>
          <t>[Even parity] (EVEN)</t>
        </is>
      </c>
      <c r="D1749" s="78" t="inlineStr">
        <is>
          <t>Even parity</t>
        </is>
      </c>
    </row>
    <row customFormat="1" r="1750" s="60">
      <c r="A1750" s="73" t="inlineStr">
        <is>
          <t>SSL</t>
        </is>
      </c>
      <c r="B1750" s="74" t="n">
        <v>0</v>
      </c>
      <c r="C1750" s="74" t="inlineStr">
        <is>
          <t>[Standard] (STD)</t>
        </is>
      </c>
      <c r="D1750" s="75" t="inlineStr">
        <is>
          <t>Standard</t>
        </is>
      </c>
    </row>
    <row customFormat="1" r="1751" s="60">
      <c r="A1751" s="76" t="n"/>
      <c r="B1751" s="77" t="n">
        <v>1</v>
      </c>
      <c r="C1751" s="77" t="inlineStr">
        <is>
          <t>[High Perf] (HPF)</t>
        </is>
      </c>
      <c r="D1751" s="78" t="inlineStr">
        <is>
          <t>High performance</t>
        </is>
      </c>
    </row>
    <row customFormat="1" r="1752" s="60">
      <c r="A1752" s="73" t="inlineStr">
        <is>
          <t>STM</t>
        </is>
      </c>
      <c r="B1752" s="74" t="n">
        <v>0</v>
      </c>
      <c r="C1752" s="74" t="inlineStr">
        <is>
          <t>[No Synchronization] (NO)</t>
        </is>
      </c>
      <c r="D1752" s="75" t="inlineStr">
        <is>
          <t>No synchronization</t>
        </is>
      </c>
    </row>
    <row customFormat="1" r="1753" s="60">
      <c r="A1753" s="76" t="n"/>
      <c r="B1753" s="77" t="n">
        <v>1</v>
      </c>
      <c r="C1753" s="77" t="inlineStr">
        <is>
          <t>[Synchro Pending] (PEND)</t>
        </is>
      </c>
      <c r="D1753" s="78" t="inlineStr">
        <is>
          <t>Synchronization pending</t>
        </is>
      </c>
    </row>
    <row customFormat="1" r="1754" s="60">
      <c r="A1754" s="76" t="n"/>
      <c r="B1754" s="77" t="n">
        <v>2</v>
      </c>
      <c r="C1754" s="77" t="inlineStr">
        <is>
          <t>[Acc To Mains] (ACC)</t>
        </is>
      </c>
      <c r="D1754" s="78" t="inlineStr">
        <is>
          <t>Acceleration to mains frequency</t>
        </is>
      </c>
    </row>
    <row customFormat="1" r="1755" s="60">
      <c r="A1755" s="76" t="n"/>
      <c r="B1755" s="77" t="n">
        <v>3</v>
      </c>
      <c r="C1755" s="77" t="inlineStr">
        <is>
          <t>[Stabilization To Mains] (STAB)</t>
        </is>
      </c>
      <c r="D1755" s="78" t="inlineStr">
        <is>
          <t>Stabilization to mains frequency</t>
        </is>
      </c>
    </row>
    <row customFormat="1" r="1756" s="60">
      <c r="A1756" s="76" t="n"/>
      <c r="B1756" s="77" t="n">
        <v>4</v>
      </c>
      <c r="C1756" s="77" t="inlineStr">
        <is>
          <t>[Synchronization] (SYNC)</t>
        </is>
      </c>
      <c r="D1756" s="78" t="inlineStr">
        <is>
          <t>Synchronization</t>
        </is>
      </c>
    </row>
    <row customFormat="1" r="1757" s="60">
      <c r="A1757" s="76" t="n"/>
      <c r="B1757" s="77" t="n">
        <v>5</v>
      </c>
      <c r="C1757" s="77" t="inlineStr">
        <is>
          <t>[Synchro Stabilization] (SYST)</t>
        </is>
      </c>
      <c r="D1757" s="78" t="inlineStr">
        <is>
          <t>Synchronization stabilization</t>
        </is>
      </c>
    </row>
    <row customFormat="1" r="1758" s="60">
      <c r="A1758" s="76" t="n"/>
      <c r="B1758" s="77" t="n">
        <v>6</v>
      </c>
      <c r="C1758" s="77" t="inlineStr">
        <is>
          <t>[Ready To Transfer] (RTT)</t>
        </is>
      </c>
      <c r="D1758" s="78" t="inlineStr">
        <is>
          <t>Ready to transfer</t>
        </is>
      </c>
    </row>
    <row customFormat="1" r="1759" s="60">
      <c r="A1759" s="76" t="n"/>
      <c r="B1759" s="77" t="n">
        <v>7</v>
      </c>
      <c r="C1759" s="77" t="inlineStr">
        <is>
          <t>[Transfer In Progress] (TTI)</t>
        </is>
      </c>
      <c r="D1759" s="78" t="inlineStr">
        <is>
          <t>Transfer in progress</t>
        </is>
      </c>
    </row>
    <row customFormat="1" r="1760" s="60">
      <c r="A1760" s="76" t="n"/>
      <c r="B1760" s="77" t="n">
        <v>8</v>
      </c>
      <c r="C1760" s="77" t="inlineStr">
        <is>
          <t>[Synchronization Error] (STF)</t>
        </is>
      </c>
      <c r="D1760" s="78" t="inlineStr">
        <is>
          <t>Synchronization error</t>
        </is>
      </c>
    </row>
    <row customFormat="1" r="1761" s="60">
      <c r="A1761" s="73" t="inlineStr">
        <is>
          <t>STP</t>
        </is>
      </c>
      <c r="B1761" s="74" t="n">
        <v>0</v>
      </c>
      <c r="C1761" s="74" t="inlineStr">
        <is>
          <t>[Inactive] (NO)</t>
        </is>
      </c>
      <c r="D1761" s="75" t="inlineStr">
        <is>
          <t>Inactive</t>
        </is>
      </c>
    </row>
    <row customFormat="1" r="1762" s="60">
      <c r="A1762" s="76" t="n"/>
      <c r="B1762" s="77" t="n">
        <v>4</v>
      </c>
      <c r="C1762" s="77" t="inlineStr">
        <is>
          <t>[Freewheel Stop] (LNF)</t>
        </is>
      </c>
      <c r="D1762" s="78" t="inlineStr">
        <is>
          <t>Locked in freewheel stop without error</t>
        </is>
      </c>
    </row>
    <row customFormat="1" r="1763" s="60">
      <c r="A1763" s="73" t="inlineStr">
        <is>
          <t>STR</t>
        </is>
      </c>
      <c r="B1763" s="74" t="n">
        <v>0</v>
      </c>
      <c r="C1763" s="74" t="inlineStr">
        <is>
          <t>[No Save] (NO)</t>
        </is>
      </c>
      <c r="D1763" s="75" t="inlineStr">
        <is>
          <t>No save</t>
        </is>
      </c>
    </row>
    <row customFormat="1" r="1764" s="60">
      <c r="A1764" s="76" t="n"/>
      <c r="B1764" s="77" t="n">
        <v>1</v>
      </c>
      <c r="C1764" s="77" t="inlineStr">
        <is>
          <t>[Save to RAM] (RAM)</t>
        </is>
      </c>
      <c r="D1764" s="78" t="inlineStr">
        <is>
          <t>Save to RAM</t>
        </is>
      </c>
    </row>
    <row customFormat="1" r="1765" s="60">
      <c r="A1765" s="76" t="n"/>
      <c r="B1765" s="77" t="n">
        <v>2</v>
      </c>
      <c r="C1765" s="77" t="inlineStr">
        <is>
          <t>[Save to EEPROM] (EEP)</t>
        </is>
      </c>
      <c r="D1765" s="78" t="inlineStr">
        <is>
          <t>Save to EEPROM</t>
        </is>
      </c>
    </row>
    <row customFormat="1" r="1766" s="60">
      <c r="A1766" s="73" t="inlineStr">
        <is>
          <t>STT</t>
        </is>
      </c>
      <c r="B1766" s="74" t="n">
        <v>0</v>
      </c>
      <c r="C1766" s="74" t="inlineStr">
        <is>
          <t>[On Ramp] (RMP)</t>
        </is>
      </c>
      <c r="D1766" s="75" t="inlineStr">
        <is>
          <t>On ramp</t>
        </is>
      </c>
    </row>
    <row customFormat="1" r="1767" s="60">
      <c r="A1767" s="76" t="n"/>
      <c r="B1767" s="77" t="n">
        <v>2</v>
      </c>
      <c r="C1767" s="77" t="inlineStr">
        <is>
          <t>[Freewheel Stop] (NST)</t>
        </is>
      </c>
      <c r="D1767" s="78" t="inlineStr">
        <is>
          <t>Freewheel stop</t>
        </is>
      </c>
    </row>
    <row customFormat="1" r="1768" s="60">
      <c r="A1768" s="73" t="inlineStr">
        <is>
          <t>STUN</t>
        </is>
      </c>
      <c r="B1768" s="74" t="n">
        <v>0</v>
      </c>
      <c r="C1768" s="74" t="inlineStr">
        <is>
          <t>[Default] (TAB)</t>
        </is>
      </c>
      <c r="D1768" s="75" t="inlineStr">
        <is>
          <t>Default</t>
        </is>
      </c>
    </row>
    <row customFormat="1" r="1769" s="60">
      <c r="A1769" s="76" t="n"/>
      <c r="B1769" s="77" t="n">
        <v>1</v>
      </c>
      <c r="C1769" s="77" t="inlineStr">
        <is>
          <t>[Measure] (MEAS)</t>
        </is>
      </c>
      <c r="D1769" s="78" t="inlineStr">
        <is>
          <t>Measure</t>
        </is>
      </c>
    </row>
    <row customFormat="1" r="1770" s="60">
      <c r="A1770" s="76" t="n"/>
      <c r="B1770" s="77" t="n">
        <v>2</v>
      </c>
      <c r="C1770" s="77" t="inlineStr">
        <is>
          <t>[Custom] (CUS)</t>
        </is>
      </c>
      <c r="D1770" s="78" t="inlineStr">
        <is>
          <t>Custom</t>
        </is>
      </c>
    </row>
    <row customFormat="1" r="1771" s="60">
      <c r="A1771" s="73" t="inlineStr">
        <is>
          <t>SUCU</t>
        </is>
      </c>
      <c r="B1771" s="74" t="n">
        <v>0</v>
      </c>
      <c r="C1771" s="74" t="inlineStr">
        <is>
          <t>[Euro] (EURO)</t>
        </is>
      </c>
      <c r="D1771" s="75" t="inlineStr">
        <is>
          <t>Euro</t>
        </is>
      </c>
    </row>
    <row customFormat="1" r="1772" s="60">
      <c r="A1772" s="76" t="n"/>
      <c r="B1772" s="77" t="n">
        <v>1</v>
      </c>
      <c r="C1772" s="77" t="inlineStr">
        <is>
          <t>[$] (DOLLAR)</t>
        </is>
      </c>
      <c r="D1772" s="78" t="inlineStr">
        <is>
          <t>$</t>
        </is>
      </c>
    </row>
    <row customFormat="1" r="1773" s="60">
      <c r="A1773" s="76" t="n"/>
      <c r="B1773" s="77" t="n">
        <v>2</v>
      </c>
      <c r="C1773" s="77" t="inlineStr">
        <is>
          <t>[£] (POUND)</t>
        </is>
      </c>
      <c r="D1773" s="78" t="inlineStr">
        <is>
          <t>£</t>
        </is>
      </c>
    </row>
    <row customFormat="1" r="1774" s="60">
      <c r="A1774" s="76" t="n"/>
      <c r="B1774" s="77" t="n">
        <v>3</v>
      </c>
      <c r="C1774" s="77" t="inlineStr">
        <is>
          <t>[Krone] (KR)</t>
        </is>
      </c>
      <c r="D1774" s="78" t="inlineStr">
        <is>
          <t>Krone</t>
        </is>
      </c>
    </row>
    <row customFormat="1" r="1775" s="60">
      <c r="A1775" s="76" t="n"/>
      <c r="B1775" s="77" t="n">
        <v>4</v>
      </c>
      <c r="C1775" s="77" t="inlineStr">
        <is>
          <t>[Renminbi] (RMB)</t>
        </is>
      </c>
      <c r="D1775" s="78" t="inlineStr">
        <is>
          <t>Renminbi</t>
        </is>
      </c>
    </row>
    <row customFormat="1" r="1776" s="60">
      <c r="A1776" s="76" t="n"/>
      <c r="B1776" s="77" t="n">
        <v>5</v>
      </c>
      <c r="C1776" s="77" t="inlineStr">
        <is>
          <t>[Other] (OTHER)</t>
        </is>
      </c>
      <c r="D1776" s="78" t="inlineStr">
        <is>
          <t>Other</t>
        </is>
      </c>
    </row>
    <row customFormat="1" r="1777" s="60">
      <c r="A1777" s="73" t="inlineStr">
        <is>
          <t>SUFR</t>
        </is>
      </c>
      <c r="B1777" s="74" t="n">
        <v>0</v>
      </c>
      <c r="C1777" s="74" t="inlineStr">
        <is>
          <t>[1 L/s] (1LS)</t>
        </is>
      </c>
      <c r="D1777" s="75" t="inlineStr">
        <is>
          <t>1 L/s</t>
        </is>
      </c>
    </row>
    <row customFormat="1" r="1778" s="60">
      <c r="A1778" s="76" t="n"/>
      <c r="B1778" s="77" t="n">
        <v>1</v>
      </c>
      <c r="C1778" s="77" t="inlineStr">
        <is>
          <t>[0.1 l/s] (01LS)</t>
        </is>
      </c>
      <c r="D1778" s="78" t="inlineStr">
        <is>
          <t>0.1 l/s</t>
        </is>
      </c>
    </row>
    <row customFormat="1" r="1779" s="60">
      <c r="A1779" s="76" t="n"/>
      <c r="B1779" s="77" t="n">
        <v>2</v>
      </c>
      <c r="C1779" s="77" t="inlineStr">
        <is>
          <t>[1 L/mn] (1LM)</t>
        </is>
      </c>
      <c r="D1779" s="78" t="inlineStr">
        <is>
          <t>1 L/mn</t>
        </is>
      </c>
    </row>
    <row customFormat="1" r="1780" s="60">
      <c r="A1780" s="76" t="n"/>
      <c r="B1780" s="77" t="n">
        <v>3</v>
      </c>
      <c r="C1780" s="77" t="inlineStr">
        <is>
          <t>[1 L/h] (1LH)</t>
        </is>
      </c>
      <c r="D1780" s="78" t="inlineStr">
        <is>
          <t>1 L/h</t>
        </is>
      </c>
    </row>
    <row customFormat="1" r="1781" s="60">
      <c r="A1781" s="76" t="n"/>
      <c r="B1781" s="77" t="n">
        <v>4</v>
      </c>
      <c r="C1781" s="77" t="inlineStr">
        <is>
          <t>[1 dm3/mn] (1DM3M)</t>
        </is>
      </c>
      <c r="D1781" s="78" t="inlineStr">
        <is>
          <t>1 dm3/mn</t>
        </is>
      </c>
    </row>
    <row customFormat="1" r="1782" s="60">
      <c r="A1782" s="76" t="n"/>
      <c r="B1782" s="77" t="n">
        <v>5</v>
      </c>
      <c r="C1782" s="77" t="inlineStr">
        <is>
          <t>[1 m3/s] (1M3S)</t>
        </is>
      </c>
      <c r="D1782" s="78" t="inlineStr">
        <is>
          <t>1 m3/s</t>
        </is>
      </c>
    </row>
    <row customFormat="1" r="1783" s="60">
      <c r="A1783" s="76" t="n"/>
      <c r="B1783" s="77" t="n">
        <v>6</v>
      </c>
      <c r="C1783" s="77" t="inlineStr">
        <is>
          <t>[0.1 m3/s] (01M3S)</t>
        </is>
      </c>
      <c r="D1783" s="78" t="inlineStr">
        <is>
          <t>0.1 m3/s</t>
        </is>
      </c>
    </row>
    <row customFormat="1" r="1784" s="60">
      <c r="A1784" s="76" t="n"/>
      <c r="B1784" s="77" t="n">
        <v>7</v>
      </c>
      <c r="C1784" s="77" t="inlineStr">
        <is>
          <t>[1 m3/mn] (1M3MN)</t>
        </is>
      </c>
      <c r="D1784" s="78" t="inlineStr">
        <is>
          <t>1 m3/mn</t>
        </is>
      </c>
    </row>
    <row customFormat="1" r="1785" s="60">
      <c r="A1785" s="76" t="n"/>
      <c r="B1785" s="77" t="n">
        <v>8</v>
      </c>
      <c r="C1785" s="77" t="inlineStr">
        <is>
          <t>[0.1 m3/mn] (01M3MN)</t>
        </is>
      </c>
      <c r="D1785" s="78" t="inlineStr">
        <is>
          <t>0.1 m3/mn</t>
        </is>
      </c>
    </row>
    <row customFormat="1" r="1786" s="60">
      <c r="A1786" s="76" t="n"/>
      <c r="B1786" s="77" t="n">
        <v>9</v>
      </c>
      <c r="C1786" s="77" t="inlineStr">
        <is>
          <t>[1 m3/h] (1M3H)</t>
        </is>
      </c>
      <c r="D1786" s="78" t="inlineStr">
        <is>
          <t>1 m3/h</t>
        </is>
      </c>
    </row>
    <row customFormat="1" r="1787" s="60">
      <c r="A1787" s="76" t="n"/>
      <c r="B1787" s="77" t="n">
        <v>10</v>
      </c>
      <c r="C1787" s="77" t="inlineStr">
        <is>
          <t>[0.1 m3/h] (01M3H)</t>
        </is>
      </c>
      <c r="D1787" s="78" t="inlineStr">
        <is>
          <t>0.1 m3/h</t>
        </is>
      </c>
    </row>
    <row customFormat="1" r="1788" s="60">
      <c r="A1788" s="76" t="n"/>
      <c r="B1788" s="77" t="n">
        <v>11</v>
      </c>
      <c r="C1788" s="77" t="inlineStr">
        <is>
          <t>[1 gal/s] (1GPS)</t>
        </is>
      </c>
      <c r="D1788" s="78" t="inlineStr">
        <is>
          <t>1 gal/s</t>
        </is>
      </c>
    </row>
    <row customFormat="1" r="1789" s="60">
      <c r="A1789" s="76" t="n"/>
      <c r="B1789" s="77" t="n">
        <v>12</v>
      </c>
      <c r="C1789" s="77" t="inlineStr">
        <is>
          <t>[1 GPM] (1GPM)</t>
        </is>
      </c>
      <c r="D1789" s="78" t="inlineStr">
        <is>
          <t>1 GPM</t>
        </is>
      </c>
    </row>
    <row customFormat="1" r="1790" s="60">
      <c r="A1790" s="76" t="n"/>
      <c r="B1790" s="77" t="n">
        <v>13</v>
      </c>
      <c r="C1790" s="77" t="inlineStr">
        <is>
          <t>[1 gal/h] (1GPH)</t>
        </is>
      </c>
      <c r="D1790" s="78" t="inlineStr">
        <is>
          <t>1 gal/h</t>
        </is>
      </c>
    </row>
    <row customFormat="1" r="1791" s="60">
      <c r="A1791" s="76" t="n"/>
      <c r="B1791" s="77" t="n">
        <v>14</v>
      </c>
      <c r="C1791" s="77" t="inlineStr">
        <is>
          <t>[1 ft3/s] (1CFS)</t>
        </is>
      </c>
      <c r="D1791" s="78" t="inlineStr">
        <is>
          <t>1 ft3/s</t>
        </is>
      </c>
    </row>
    <row customFormat="1" r="1792" s="60">
      <c r="A1792" s="76" t="n"/>
      <c r="B1792" s="77" t="n">
        <v>15</v>
      </c>
      <c r="C1792" s="77" t="inlineStr">
        <is>
          <t>[1 CFM] (1CFM)</t>
        </is>
      </c>
      <c r="D1792" s="78" t="inlineStr">
        <is>
          <t>1 CFM</t>
        </is>
      </c>
    </row>
    <row customFormat="1" r="1793" s="60">
      <c r="A1793" s="76" t="n"/>
      <c r="B1793" s="77" t="n">
        <v>16</v>
      </c>
      <c r="C1793" s="77" t="inlineStr">
        <is>
          <t>[1 SCFM] (1SCFM)</t>
        </is>
      </c>
      <c r="D1793" s="78" t="inlineStr">
        <is>
          <t>1 SCFM</t>
        </is>
      </c>
    </row>
    <row customFormat="1" r="1794" s="60">
      <c r="A1794" s="76" t="n"/>
      <c r="B1794" s="77" t="n">
        <v>17</v>
      </c>
      <c r="C1794" s="77" t="inlineStr">
        <is>
          <t>[1 ft3/h] (1CFH)</t>
        </is>
      </c>
      <c r="D1794" s="78" t="inlineStr">
        <is>
          <t>1 ft3/h</t>
        </is>
      </c>
    </row>
    <row customFormat="1" r="1795" s="60">
      <c r="A1795" s="76" t="n"/>
      <c r="B1795" s="77" t="n">
        <v>18</v>
      </c>
      <c r="C1795" s="77" t="inlineStr">
        <is>
          <t>[1 Kg/s] (1KGS)</t>
        </is>
      </c>
      <c r="D1795" s="78" t="inlineStr">
        <is>
          <t>1 Kg/s</t>
        </is>
      </c>
    </row>
    <row customFormat="1" r="1796" s="60">
      <c r="A1796" s="76" t="n"/>
      <c r="B1796" s="77" t="n">
        <v>19</v>
      </c>
      <c r="C1796" s="77" t="inlineStr">
        <is>
          <t>[1 Kg/mn] (1KGM)</t>
        </is>
      </c>
      <c r="D1796" s="78" t="inlineStr">
        <is>
          <t>1 Kg/mn</t>
        </is>
      </c>
    </row>
    <row customFormat="1" r="1797" s="60">
      <c r="A1797" s="76" t="n"/>
      <c r="B1797" s="77" t="n">
        <v>20</v>
      </c>
      <c r="C1797" s="77" t="inlineStr">
        <is>
          <t>[1 Kg/h] (1KGH)</t>
        </is>
      </c>
      <c r="D1797" s="78" t="inlineStr">
        <is>
          <t>1 Kg/h</t>
        </is>
      </c>
    </row>
    <row customFormat="1" r="1798" s="60">
      <c r="A1798" s="76" t="n"/>
      <c r="B1798" s="77" t="n">
        <v>21</v>
      </c>
      <c r="C1798" s="77" t="inlineStr">
        <is>
          <t>[1 Lb/s] (1LBS)</t>
        </is>
      </c>
      <c r="D1798" s="78" t="inlineStr">
        <is>
          <t>1 Lb/s</t>
        </is>
      </c>
    </row>
    <row customFormat="1" r="1799" s="60">
      <c r="A1799" s="76" t="n"/>
      <c r="B1799" s="77" t="n">
        <v>22</v>
      </c>
      <c r="C1799" s="77" t="inlineStr">
        <is>
          <t>[1 Lb/mn] (1LBM)</t>
        </is>
      </c>
      <c r="D1799" s="78" t="inlineStr">
        <is>
          <t>1 Lb/mn</t>
        </is>
      </c>
    </row>
    <row customFormat="1" r="1800" s="60">
      <c r="A1800" s="76" t="n"/>
      <c r="B1800" s="77" t="n">
        <v>23</v>
      </c>
      <c r="C1800" s="77" t="inlineStr">
        <is>
          <t>[1 Lb/h] (1LBH)</t>
        </is>
      </c>
      <c r="D1800" s="78" t="inlineStr">
        <is>
          <t>1 Lb/h</t>
        </is>
      </c>
    </row>
    <row customFormat="1" r="1801" s="60">
      <c r="A1801" s="76" t="n"/>
      <c r="B1801" s="77" t="n">
        <v>24</v>
      </c>
      <c r="C1801" s="77" t="inlineStr">
        <is>
          <t>[0.1 %] (01PC)</t>
        </is>
      </c>
      <c r="D1801" s="78" t="inlineStr">
        <is>
          <t>0.1 %</t>
        </is>
      </c>
    </row>
    <row customFormat="1" r="1802" s="60">
      <c r="A1802" s="76" t="n"/>
      <c r="B1802" s="77" t="n">
        <v>25</v>
      </c>
      <c r="C1802" s="77" t="inlineStr">
        <is>
          <t>[0.1] (01WO)</t>
        </is>
      </c>
      <c r="D1802" s="78" t="inlineStr">
        <is>
          <t>0.1</t>
        </is>
      </c>
    </row>
    <row customFormat="1" r="1803" s="60">
      <c r="A1803" s="76" t="n"/>
      <c r="B1803" s="77" t="n">
        <v>26</v>
      </c>
      <c r="C1803" s="77" t="inlineStr">
        <is>
          <t>[0.1 dam3/h] (01DA3H)</t>
        </is>
      </c>
      <c r="D1803" s="78" t="inlineStr">
        <is>
          <t>0.1 dam3/h</t>
        </is>
      </c>
    </row>
    <row customFormat="1" r="1804" s="60">
      <c r="A1804" s="76" t="n"/>
      <c r="B1804" s="77" t="n">
        <v>27</v>
      </c>
      <c r="C1804" s="77" t="inlineStr">
        <is>
          <t>[0.01 dam3/h] (10M3H)</t>
        </is>
      </c>
      <c r="D1804" s="78" t="inlineStr">
        <is>
          <t>0.01 dam3/h</t>
        </is>
      </c>
    </row>
    <row customFormat="1" r="1805" s="60">
      <c r="A1805" s="76" t="n"/>
      <c r="B1805" s="77" t="n">
        <v>28</v>
      </c>
      <c r="C1805" s="77" t="inlineStr">
        <is>
          <t>[0.1 kilo-GPM] (01KGPM)</t>
        </is>
      </c>
      <c r="D1805" s="78" t="inlineStr">
        <is>
          <t>0.1 kilo-GPM</t>
        </is>
      </c>
    </row>
    <row customFormat="1" r="1806" s="60">
      <c r="A1806" s="76" t="n"/>
      <c r="B1806" s="77" t="n">
        <v>29</v>
      </c>
      <c r="C1806" s="77" t="inlineStr">
        <is>
          <t>[0.01 kilo-GPM] (10GPM)</t>
        </is>
      </c>
      <c r="D1806" s="78" t="inlineStr">
        <is>
          <t>0.01 kilo-GPM</t>
        </is>
      </c>
    </row>
    <row customFormat="1" r="1807" s="60">
      <c r="A1807" s="76" t="n"/>
      <c r="B1807" s="77" t="n">
        <v>30</v>
      </c>
      <c r="C1807" s="77" t="inlineStr">
        <is>
          <t>[1 ton/h] (1TONH)</t>
        </is>
      </c>
      <c r="D1807" s="78" t="inlineStr">
        <is>
          <t>1 ton/h</t>
        </is>
      </c>
    </row>
    <row customFormat="1" r="1808" s="60">
      <c r="A1808" s="76" t="n"/>
      <c r="B1808" s="77" t="n">
        <v>31</v>
      </c>
      <c r="C1808" s="77" t="inlineStr">
        <is>
          <t>[0.1 ton/h] (01TONH)</t>
        </is>
      </c>
      <c r="D1808" s="78" t="inlineStr">
        <is>
          <t>0.1 ton/h</t>
        </is>
      </c>
    </row>
    <row customFormat="1" r="1809" s="60">
      <c r="A1809" s="76" t="n"/>
      <c r="B1809" s="77" t="n">
        <v>32</v>
      </c>
      <c r="C1809" s="77" t="inlineStr">
        <is>
          <t>[0.01 ton/h] (10KGH)</t>
        </is>
      </c>
      <c r="D1809" s="78" t="inlineStr">
        <is>
          <t>0.01 ton/h</t>
        </is>
      </c>
    </row>
    <row customFormat="1" r="1810" s="60">
      <c r="A1810" s="76" t="n"/>
      <c r="B1810" s="77" t="n">
        <v>33</v>
      </c>
      <c r="C1810" s="77" t="inlineStr">
        <is>
          <t>[1 kilo-lb/h] (1KLBH)</t>
        </is>
      </c>
      <c r="D1810" s="78" t="inlineStr">
        <is>
          <t>1 kilo-lb/h</t>
        </is>
      </c>
    </row>
    <row customFormat="1" r="1811" s="60">
      <c r="A1811" s="76" t="n"/>
      <c r="B1811" s="77" t="n">
        <v>34</v>
      </c>
      <c r="C1811" s="77" t="inlineStr">
        <is>
          <t>[0.1 kilo-lb/h] (01KLBH)</t>
        </is>
      </c>
      <c r="D1811" s="78" t="inlineStr">
        <is>
          <t>0.1 kilo-lb/h</t>
        </is>
      </c>
    </row>
    <row customFormat="1" r="1812" s="60">
      <c r="A1812" s="76" t="n"/>
      <c r="B1812" s="77" t="n">
        <v>35</v>
      </c>
      <c r="C1812" s="77" t="inlineStr">
        <is>
          <t>[0.01 kilo-lb/h] (10LBH)</t>
        </is>
      </c>
      <c r="D1812" s="78" t="inlineStr">
        <is>
          <t>0.01 kilo-lb/h</t>
        </is>
      </c>
    </row>
    <row customFormat="1" r="1813" s="60">
      <c r="A1813" s="73" t="inlineStr">
        <is>
          <t>SUPR</t>
        </is>
      </c>
      <c r="B1813" s="74" t="n">
        <v>0</v>
      </c>
      <c r="C1813" s="74" t="inlineStr">
        <is>
          <t>[1 Kpa] (1KPA)</t>
        </is>
      </c>
      <c r="D1813" s="75" t="inlineStr">
        <is>
          <t>1 Kpa</t>
        </is>
      </c>
    </row>
    <row customFormat="1" r="1814" s="60">
      <c r="A1814" s="76" t="n"/>
      <c r="B1814" s="77" t="n">
        <v>1</v>
      </c>
      <c r="C1814" s="77" t="inlineStr">
        <is>
          <t>[1 mbar] (1MBAR)</t>
        </is>
      </c>
      <c r="D1814" s="78" t="inlineStr">
        <is>
          <t>1 mbar</t>
        </is>
      </c>
    </row>
    <row customFormat="1" r="1815" s="60">
      <c r="A1815" s="76" t="n"/>
      <c r="B1815" s="77" t="n">
        <v>2</v>
      </c>
      <c r="C1815" s="77" t="inlineStr">
        <is>
          <t>[1 Bar] (1BAR)</t>
        </is>
      </c>
      <c r="D1815" s="78" t="inlineStr">
        <is>
          <t>1 Bar</t>
        </is>
      </c>
    </row>
    <row customFormat="1" r="1816" s="60">
      <c r="A1816" s="76" t="n"/>
      <c r="B1816" s="77" t="n">
        <v>3</v>
      </c>
      <c r="C1816" s="77" t="inlineStr">
        <is>
          <t>[0.1 Bar] (01BAR)</t>
        </is>
      </c>
      <c r="D1816" s="78" t="inlineStr">
        <is>
          <t>0.1 Bar</t>
        </is>
      </c>
    </row>
    <row customFormat="1" r="1817" s="60">
      <c r="A1817" s="76" t="n"/>
      <c r="B1817" s="77" t="n">
        <v>4</v>
      </c>
      <c r="C1817" s="77" t="inlineStr">
        <is>
          <t>[0.01 Bar] (001BAR)</t>
        </is>
      </c>
      <c r="D1817" s="78" t="inlineStr">
        <is>
          <t>0.01 Bar</t>
        </is>
      </c>
    </row>
    <row customFormat="1" r="1818" s="60">
      <c r="A1818" s="76" t="n"/>
      <c r="B1818" s="77" t="n">
        <v>5</v>
      </c>
      <c r="C1818" s="77" t="inlineStr">
        <is>
          <t>[1 Psi] (1PSI)</t>
        </is>
      </c>
      <c r="D1818" s="78" t="inlineStr">
        <is>
          <t>1 Psi</t>
        </is>
      </c>
    </row>
    <row customFormat="1" r="1819" s="60">
      <c r="A1819" s="76" t="n"/>
      <c r="B1819" s="77" t="n">
        <v>6</v>
      </c>
      <c r="C1819" s="77" t="inlineStr">
        <is>
          <t>[0.1 Psi] (01PSI)</t>
        </is>
      </c>
      <c r="D1819" s="78" t="inlineStr">
        <is>
          <t>0.1 Psi</t>
        </is>
      </c>
    </row>
    <row customFormat="1" r="1820" s="60">
      <c r="A1820" s="76" t="n"/>
      <c r="B1820" s="77" t="n">
        <v>7</v>
      </c>
      <c r="C1820" s="77" t="inlineStr">
        <is>
          <t>[1 Psig] (1PSIG)</t>
        </is>
      </c>
      <c r="D1820" s="78" t="inlineStr">
        <is>
          <t>1 Psig</t>
        </is>
      </c>
    </row>
    <row customFormat="1" r="1821" s="60">
      <c r="A1821" s="76" t="n"/>
      <c r="B1821" s="77" t="n">
        <v>8</v>
      </c>
      <c r="C1821" s="77" t="inlineStr">
        <is>
          <t>[0.1 Psig] (01PSIG)</t>
        </is>
      </c>
      <c r="D1821" s="78" t="inlineStr">
        <is>
          <t>0.1 Psig</t>
        </is>
      </c>
    </row>
    <row customFormat="1" r="1822" s="60">
      <c r="A1822" s="76" t="n"/>
      <c r="B1822" s="77" t="n">
        <v>9</v>
      </c>
      <c r="C1822" s="77" t="inlineStr">
        <is>
          <t>[1 inH2O] (1INH20)</t>
        </is>
      </c>
      <c r="D1822" s="78" t="inlineStr">
        <is>
          <t>1 inH2O</t>
        </is>
      </c>
    </row>
    <row customFormat="1" r="1823" s="60">
      <c r="A1823" s="76" t="n"/>
      <c r="B1823" s="77" t="n">
        <v>10</v>
      </c>
      <c r="C1823" s="77" t="inlineStr">
        <is>
          <t>[1 inWg] (1INWG)</t>
        </is>
      </c>
      <c r="D1823" s="78" t="inlineStr">
        <is>
          <t>1 inWg</t>
        </is>
      </c>
    </row>
    <row customFormat="1" r="1824" s="60">
      <c r="A1824" s="76" t="n"/>
      <c r="B1824" s="77" t="n">
        <v>11</v>
      </c>
      <c r="C1824" s="77" t="inlineStr">
        <is>
          <t>[1 inWC] (1INWC)</t>
        </is>
      </c>
      <c r="D1824" s="78" t="inlineStr">
        <is>
          <t>1 inWC</t>
        </is>
      </c>
    </row>
    <row customFormat="1" r="1825" s="60">
      <c r="A1825" s="76" t="n"/>
      <c r="B1825" s="77" t="n">
        <v>12</v>
      </c>
      <c r="C1825" s="77" t="inlineStr">
        <is>
          <t>[1 ftWg] (1FTWG)</t>
        </is>
      </c>
      <c r="D1825" s="78" t="inlineStr">
        <is>
          <t>1 ftWg</t>
        </is>
      </c>
    </row>
    <row customFormat="1" r="1826" s="60">
      <c r="A1826" s="76" t="n"/>
      <c r="B1826" s="77" t="n">
        <v>13</v>
      </c>
      <c r="C1826" s="77" t="inlineStr">
        <is>
          <t>[1 ftWc] (1FTWC)</t>
        </is>
      </c>
      <c r="D1826" s="78" t="inlineStr">
        <is>
          <t>1 ftWc</t>
        </is>
      </c>
    </row>
    <row customFormat="1" r="1827" s="60">
      <c r="A1827" s="76" t="n"/>
      <c r="B1827" s="77" t="n">
        <v>14</v>
      </c>
      <c r="C1827" s="77" t="inlineStr">
        <is>
          <t>[1 ft] (1FT)</t>
        </is>
      </c>
      <c r="D1827" s="78" t="inlineStr">
        <is>
          <t>1 ft</t>
        </is>
      </c>
    </row>
    <row customFormat="1" r="1828" s="60">
      <c r="A1828" s="76" t="n"/>
      <c r="B1828" s="77" t="n">
        <v>15</v>
      </c>
      <c r="C1828" s="77" t="inlineStr">
        <is>
          <t>[1 mWg] (1MWG)</t>
        </is>
      </c>
      <c r="D1828" s="78" t="inlineStr">
        <is>
          <t>1 mWg</t>
        </is>
      </c>
    </row>
    <row customFormat="1" r="1829" s="60">
      <c r="A1829" s="76" t="n"/>
      <c r="B1829" s="77" t="n">
        <v>16</v>
      </c>
      <c r="C1829" s="77" t="inlineStr">
        <is>
          <t>[0.1 mWg] (01MWG)</t>
        </is>
      </c>
      <c r="D1829" s="78" t="inlineStr">
        <is>
          <t>0.1 mWg</t>
        </is>
      </c>
    </row>
    <row customFormat="1" r="1830" s="60">
      <c r="A1830" s="76" t="n"/>
      <c r="B1830" s="77" t="n">
        <v>17</v>
      </c>
      <c r="C1830" s="77" t="inlineStr">
        <is>
          <t>[1 mWC] (1MWC)</t>
        </is>
      </c>
      <c r="D1830" s="78" t="inlineStr">
        <is>
          <t>1 mWC</t>
        </is>
      </c>
    </row>
    <row customFormat="1" r="1831" s="60">
      <c r="A1831" s="76" t="n"/>
      <c r="B1831" s="77" t="n">
        <v>18</v>
      </c>
      <c r="C1831" s="77" t="inlineStr">
        <is>
          <t>[0.1 mWc] (01MWC)</t>
        </is>
      </c>
      <c r="D1831" s="78" t="inlineStr">
        <is>
          <t>0.1 mWc</t>
        </is>
      </c>
    </row>
    <row customFormat="1" r="1832" s="60">
      <c r="A1832" s="76" t="n"/>
      <c r="B1832" s="77" t="n">
        <v>19</v>
      </c>
      <c r="C1832" s="77" t="inlineStr">
        <is>
          <t>[1 m] (1M)</t>
        </is>
      </c>
      <c r="D1832" s="78" t="inlineStr">
        <is>
          <t>1 m</t>
        </is>
      </c>
    </row>
    <row customFormat="1" r="1833" s="60">
      <c r="A1833" s="76" t="n"/>
      <c r="B1833" s="77" t="n">
        <v>20</v>
      </c>
      <c r="C1833" s="77" t="inlineStr">
        <is>
          <t>[0.1 m ] (01M)</t>
        </is>
      </c>
      <c r="D1833" s="78" t="inlineStr">
        <is>
          <t xml:space="preserve">0.1 m </t>
        </is>
      </c>
    </row>
    <row customFormat="1" r="1834" s="60">
      <c r="A1834" s="76" t="n"/>
      <c r="B1834" s="77" t="n">
        <v>21</v>
      </c>
      <c r="C1834" s="77" t="inlineStr">
        <is>
          <t>[1 inHg] (1INHG)</t>
        </is>
      </c>
      <c r="D1834" s="78" t="inlineStr">
        <is>
          <t>1 inHg</t>
        </is>
      </c>
    </row>
    <row customFormat="1" r="1835" s="60">
      <c r="A1835" s="76" t="n"/>
      <c r="B1835" s="77" t="n">
        <v>22</v>
      </c>
      <c r="C1835" s="77" t="inlineStr">
        <is>
          <t>[0.1 %] (01PC)</t>
        </is>
      </c>
      <c r="D1835" s="78" t="inlineStr">
        <is>
          <t>0.1 %</t>
        </is>
      </c>
    </row>
    <row customFormat="1" r="1836" s="60">
      <c r="A1836" s="76" t="n"/>
      <c r="B1836" s="77" t="n">
        <v>23</v>
      </c>
      <c r="C1836" s="77" t="inlineStr">
        <is>
          <t>[0.1] (01WO)</t>
        </is>
      </c>
      <c r="D1836" s="78" t="inlineStr">
        <is>
          <t>0.1</t>
        </is>
      </c>
    </row>
    <row customFormat="1" r="1837" s="60">
      <c r="A1837" s="73" t="inlineStr">
        <is>
          <t>SUTP</t>
        </is>
      </c>
      <c r="B1837" s="74" t="n">
        <v>0</v>
      </c>
      <c r="C1837" s="74" t="inlineStr">
        <is>
          <t>[0.1°C] (01C)</t>
        </is>
      </c>
      <c r="D1837" s="75" t="inlineStr">
        <is>
          <t>0.1°C</t>
        </is>
      </c>
    </row>
    <row customFormat="1" r="1838" s="60">
      <c r="A1838" s="76" t="n"/>
      <c r="B1838" s="77" t="n">
        <v>1</v>
      </c>
      <c r="C1838" s="77" t="inlineStr">
        <is>
          <t>[0.1°F] (01F)</t>
        </is>
      </c>
      <c r="D1838" s="78" t="inlineStr">
        <is>
          <t>0.1°F</t>
        </is>
      </c>
    </row>
    <row customFormat="1" r="1839" s="60">
      <c r="A1839" s="73" t="inlineStr">
        <is>
          <t>TBR</t>
        </is>
      </c>
      <c r="B1839" s="74" t="n">
        <v>4</v>
      </c>
      <c r="C1839" s="74" t="inlineStr">
        <is>
          <t>[Automatic] (AUTO)</t>
        </is>
      </c>
      <c r="D1839" s="75" t="inlineStr">
        <is>
          <t>Automatic</t>
        </is>
      </c>
    </row>
    <row customFormat="1" r="1840" s="60">
      <c r="A1840" s="76" t="n"/>
      <c r="B1840" s="77" t="n">
        <v>8</v>
      </c>
      <c r="C1840" s="77" t="inlineStr">
        <is>
          <t>[300 bps] (300)</t>
        </is>
      </c>
      <c r="D1840" s="78" t="inlineStr">
        <is>
          <t>300 bps</t>
        </is>
      </c>
    </row>
    <row customFormat="1" r="1841" s="60">
      <c r="A1841" s="76" t="n"/>
      <c r="B1841" s="77" t="n">
        <v>12</v>
      </c>
      <c r="C1841" s="77" t="inlineStr">
        <is>
          <t>[600 bps] (600)</t>
        </is>
      </c>
      <c r="D1841" s="78" t="inlineStr">
        <is>
          <t>600 bps</t>
        </is>
      </c>
    </row>
    <row customFormat="1" r="1842" s="60">
      <c r="A1842" s="76" t="n"/>
      <c r="B1842" s="77" t="n">
        <v>16</v>
      </c>
      <c r="C1842" s="77" t="inlineStr">
        <is>
          <t>[1.2 Kbps] (1200)</t>
        </is>
      </c>
      <c r="D1842" s="78" t="inlineStr">
        <is>
          <t>1.2 Kbps</t>
        </is>
      </c>
    </row>
    <row customFormat="1" r="1843" s="60">
      <c r="A1843" s="76" t="n"/>
      <c r="B1843" s="77" t="n">
        <v>20</v>
      </c>
      <c r="C1843" s="77" t="inlineStr">
        <is>
          <t>[2.4 Kbps] (2400)</t>
        </is>
      </c>
      <c r="D1843" s="78" t="inlineStr">
        <is>
          <t>2.4 Kbps</t>
        </is>
      </c>
    </row>
    <row customFormat="1" r="1844" s="60">
      <c r="A1844" s="76" t="n"/>
      <c r="B1844" s="77" t="n">
        <v>24</v>
      </c>
      <c r="C1844" s="77" t="inlineStr">
        <is>
          <t>[4800 bps] (4800)</t>
        </is>
      </c>
      <c r="D1844" s="78" t="inlineStr">
        <is>
          <t>4800 bps</t>
        </is>
      </c>
    </row>
    <row customFormat="1" r="1845" s="60">
      <c r="A1845" s="76" t="n"/>
      <c r="B1845" s="77" t="n">
        <v>28</v>
      </c>
      <c r="C1845" s="77" t="inlineStr">
        <is>
          <t>[9600 bps] (9600)</t>
        </is>
      </c>
      <c r="D1845" s="78" t="inlineStr">
        <is>
          <t>9600 bps</t>
        </is>
      </c>
    </row>
    <row customFormat="1" r="1846" s="60">
      <c r="A1846" s="76" t="n"/>
      <c r="B1846" s="77" t="n">
        <v>30</v>
      </c>
      <c r="C1846" s="77" t="inlineStr">
        <is>
          <t>[10 Kbps] (10000)</t>
        </is>
      </c>
      <c r="D1846" s="78" t="inlineStr">
        <is>
          <t>10 Kbps</t>
        </is>
      </c>
    </row>
    <row customFormat="1" r="1847" s="60">
      <c r="A1847" s="76" t="n"/>
      <c r="B1847" s="77" t="n">
        <v>32</v>
      </c>
      <c r="C1847" s="77" t="inlineStr">
        <is>
          <t>[19200 bps] (19200)</t>
        </is>
      </c>
      <c r="D1847" s="78" t="inlineStr">
        <is>
          <t>19200 bps</t>
        </is>
      </c>
    </row>
    <row customFormat="1" r="1848" s="60">
      <c r="A1848" s="76" t="n"/>
      <c r="B1848" s="77" t="n">
        <v>34</v>
      </c>
      <c r="C1848" s="77" t="inlineStr">
        <is>
          <t>[20 Kbps] (20000)</t>
        </is>
      </c>
      <c r="D1848" s="78" t="inlineStr">
        <is>
          <t>20 Kbps</t>
        </is>
      </c>
    </row>
    <row customFormat="1" r="1849" s="60">
      <c r="A1849" s="76" t="n"/>
      <c r="B1849" s="77" t="n">
        <v>35</v>
      </c>
      <c r="C1849" s="77" t="inlineStr">
        <is>
          <t>[28.8 Kbps] (28800)</t>
        </is>
      </c>
      <c r="D1849" s="78" t="inlineStr">
        <is>
          <t>28.8 Kbps</t>
        </is>
      </c>
    </row>
    <row customFormat="1" r="1850" s="60">
      <c r="A1850" s="76" t="n"/>
      <c r="B1850" s="77" t="n">
        <v>36</v>
      </c>
      <c r="C1850" s="77" t="inlineStr">
        <is>
          <t>[38.4 Kbps] (38400)</t>
        </is>
      </c>
      <c r="D1850" s="78" t="inlineStr">
        <is>
          <t>38.4 Kbps</t>
        </is>
      </c>
    </row>
    <row customFormat="1" r="1851" s="60">
      <c r="A1851" s="76" t="n"/>
      <c r="B1851" s="77" t="n">
        <v>37</v>
      </c>
      <c r="C1851" s="77" t="inlineStr">
        <is>
          <t>[45.45 Kbps] (45450)</t>
        </is>
      </c>
      <c r="D1851" s="78" t="inlineStr">
        <is>
          <t>45.45 Kbps</t>
        </is>
      </c>
    </row>
    <row customFormat="1" r="1852" s="60">
      <c r="A1852" s="76" t="n"/>
      <c r="B1852" s="77" t="n">
        <v>38</v>
      </c>
      <c r="C1852" s="77" t="inlineStr">
        <is>
          <t>[50 Kbps] (50000)</t>
        </is>
      </c>
      <c r="D1852" s="78" t="inlineStr">
        <is>
          <t>50 Kbps</t>
        </is>
      </c>
    </row>
    <row customFormat="1" r="1853" s="60">
      <c r="A1853" s="76" t="n"/>
      <c r="B1853" s="77" t="n">
        <v>40</v>
      </c>
      <c r="C1853" s="77" t="inlineStr">
        <is>
          <t>[57.6 Kbps] (57600)</t>
        </is>
      </c>
      <c r="D1853" s="78" t="inlineStr">
        <is>
          <t>57.6 Kbps</t>
        </is>
      </c>
    </row>
    <row customFormat="1" r="1854" s="60">
      <c r="A1854" s="76" t="n"/>
      <c r="B1854" s="77" t="n">
        <v>41</v>
      </c>
      <c r="C1854" s="77" t="inlineStr">
        <is>
          <t>[76.8 Kbps] (76800)</t>
        </is>
      </c>
      <c r="D1854" s="68" t="n"/>
    </row>
    <row customFormat="1" r="1855" s="60">
      <c r="A1855" s="76" t="n"/>
      <c r="B1855" s="77" t="n">
        <v>42</v>
      </c>
      <c r="C1855" s="77" t="inlineStr">
        <is>
          <t>[93.75 Kbps] (93750)</t>
        </is>
      </c>
      <c r="D1855" s="78" t="inlineStr">
        <is>
          <t>93.75 Kbps</t>
        </is>
      </c>
    </row>
    <row customFormat="1" r="1856" s="60">
      <c r="A1856" s="76" t="n"/>
      <c r="B1856" s="77" t="n">
        <v>44</v>
      </c>
      <c r="C1856" s="77" t="inlineStr">
        <is>
          <t>[100 Kbps] (100K)</t>
        </is>
      </c>
      <c r="D1856" s="78" t="inlineStr">
        <is>
          <t>100 Kbps</t>
        </is>
      </c>
    </row>
    <row customFormat="1" r="1857" s="60">
      <c r="A1857" s="76" t="n"/>
      <c r="B1857" s="77" t="n">
        <v>48</v>
      </c>
      <c r="C1857" s="77" t="inlineStr">
        <is>
          <t>[115.2 Kbps] (115K2)</t>
        </is>
      </c>
      <c r="D1857" s="78" t="inlineStr">
        <is>
          <t>115.2 Kbps</t>
        </is>
      </c>
    </row>
    <row customFormat="1" r="1858" s="60">
      <c r="A1858" s="76" t="n"/>
      <c r="B1858" s="77" t="n">
        <v>52</v>
      </c>
      <c r="C1858" s="77" t="inlineStr">
        <is>
          <t>[125 Kbps] (125K)</t>
        </is>
      </c>
      <c r="D1858" s="78" t="inlineStr">
        <is>
          <t>125 Kbps</t>
        </is>
      </c>
    </row>
    <row customFormat="1" r="1859" s="60">
      <c r="A1859" s="76" t="n"/>
      <c r="B1859" s="77" t="n">
        <v>53</v>
      </c>
      <c r="C1859" s="77" t="inlineStr">
        <is>
          <t>[156 Kbps] (156K)</t>
        </is>
      </c>
      <c r="D1859" s="78" t="inlineStr">
        <is>
          <t>156 Kbps</t>
        </is>
      </c>
    </row>
    <row customFormat="1" r="1860" s="60">
      <c r="A1860" s="76" t="n"/>
      <c r="B1860" s="77" t="n">
        <v>54</v>
      </c>
      <c r="C1860" s="77" t="inlineStr">
        <is>
          <t>[187.5 Kbps] (187K5)</t>
        </is>
      </c>
      <c r="D1860" s="78" t="inlineStr">
        <is>
          <t>187.5 Kbps</t>
        </is>
      </c>
    </row>
    <row customFormat="1" r="1861" s="60">
      <c r="A1861" s="76" t="n"/>
      <c r="B1861" s="77" t="n">
        <v>56</v>
      </c>
      <c r="C1861" s="77" t="inlineStr">
        <is>
          <t>[230.4 Kbps] (230K4)</t>
        </is>
      </c>
      <c r="D1861" s="78" t="inlineStr">
        <is>
          <t>230.4 Kbps</t>
        </is>
      </c>
    </row>
    <row customFormat="1" r="1862" s="60">
      <c r="A1862" s="76" t="n"/>
      <c r="B1862" s="77" t="n">
        <v>60</v>
      </c>
      <c r="C1862" s="77" t="inlineStr">
        <is>
          <t>[250 Kbps] (250K)</t>
        </is>
      </c>
      <c r="D1862" s="78" t="inlineStr">
        <is>
          <t>250 Kbps</t>
        </is>
      </c>
    </row>
    <row customFormat="1" r="1863" s="60">
      <c r="A1863" s="76" t="n"/>
      <c r="B1863" s="77" t="n">
        <v>64</v>
      </c>
      <c r="C1863" s="77" t="inlineStr">
        <is>
          <t>[460.8 Kbps] (460K8)</t>
        </is>
      </c>
      <c r="D1863" s="78" t="inlineStr">
        <is>
          <t>460.8 Kbps</t>
        </is>
      </c>
    </row>
    <row customFormat="1" r="1864" s="60">
      <c r="A1864" s="76" t="n"/>
      <c r="B1864" s="77" t="n">
        <v>68</v>
      </c>
      <c r="C1864" s="77" t="inlineStr">
        <is>
          <t>[500 Kbps] (500K)</t>
        </is>
      </c>
      <c r="D1864" s="78" t="inlineStr">
        <is>
          <t>500 Kbps</t>
        </is>
      </c>
    </row>
    <row customFormat="1" r="1865" s="60">
      <c r="A1865" s="76" t="n"/>
      <c r="B1865" s="77" t="n">
        <v>69</v>
      </c>
      <c r="C1865" s="77" t="inlineStr">
        <is>
          <t>[625 Kbps] (625K)</t>
        </is>
      </c>
      <c r="D1865" s="78" t="inlineStr">
        <is>
          <t>625 Kbps</t>
        </is>
      </c>
    </row>
    <row customFormat="1" r="1866" s="60">
      <c r="A1866" s="76" t="n"/>
      <c r="B1866" s="77" t="n">
        <v>70</v>
      </c>
      <c r="C1866" s="77" t="inlineStr">
        <is>
          <t>[800 Kbps] (800K)</t>
        </is>
      </c>
      <c r="D1866" s="78" t="inlineStr">
        <is>
          <t>800 Kbps</t>
        </is>
      </c>
    </row>
    <row customFormat="1" r="1867" s="60">
      <c r="A1867" s="76" t="n"/>
      <c r="B1867" s="77" t="n">
        <v>72</v>
      </c>
      <c r="C1867" s="77" t="inlineStr">
        <is>
          <t>[921.6 Kbps] (921K6)</t>
        </is>
      </c>
      <c r="D1867" s="78" t="inlineStr">
        <is>
          <t>921.6 Kbps</t>
        </is>
      </c>
    </row>
    <row customFormat="1" r="1868" s="60">
      <c r="A1868" s="76" t="n"/>
      <c r="B1868" s="77" t="n">
        <v>76</v>
      </c>
      <c r="C1868" s="77" t="inlineStr">
        <is>
          <t>[1 Mbps] (1M)</t>
        </is>
      </c>
      <c r="D1868" s="78" t="inlineStr">
        <is>
          <t>1 Mbps</t>
        </is>
      </c>
    </row>
    <row customFormat="1" r="1869" s="60">
      <c r="A1869" s="76" t="n"/>
      <c r="B1869" s="77" t="n">
        <v>80</v>
      </c>
      <c r="C1869" s="77" t="inlineStr">
        <is>
          <t>[1.5 Mbps] (1M5)</t>
        </is>
      </c>
      <c r="D1869" s="78" t="inlineStr">
        <is>
          <t>1.5 Mbps</t>
        </is>
      </c>
    </row>
    <row customFormat="1" r="1870" s="60">
      <c r="A1870" s="76" t="n"/>
      <c r="B1870" s="77" t="n">
        <v>81</v>
      </c>
      <c r="C1870" s="77" t="inlineStr">
        <is>
          <t>[2.5 Mbps] (2M5)</t>
        </is>
      </c>
      <c r="D1870" s="78" t="inlineStr">
        <is>
          <t>2.5 Mbps</t>
        </is>
      </c>
    </row>
    <row customFormat="1" r="1871" s="60">
      <c r="A1871" s="76" t="n"/>
      <c r="B1871" s="77" t="n">
        <v>82</v>
      </c>
      <c r="C1871" s="77" t="inlineStr">
        <is>
          <t>[3 Mbps] (3M)</t>
        </is>
      </c>
      <c r="D1871" s="78" t="inlineStr">
        <is>
          <t>3 Mbps</t>
        </is>
      </c>
    </row>
    <row customFormat="1" r="1872" s="60">
      <c r="A1872" s="76" t="n"/>
      <c r="B1872" s="77" t="n">
        <v>83</v>
      </c>
      <c r="C1872" s="77" t="inlineStr">
        <is>
          <t>[6 Mbps] (6M)</t>
        </is>
      </c>
      <c r="D1872" s="78" t="inlineStr">
        <is>
          <t>6 Mbps</t>
        </is>
      </c>
    </row>
    <row customFormat="1" r="1873" s="60">
      <c r="A1873" s="76" t="n"/>
      <c r="B1873" s="77" t="n">
        <v>84</v>
      </c>
      <c r="C1873" s="77" t="inlineStr">
        <is>
          <t>[10 Mbps] (10M)</t>
        </is>
      </c>
      <c r="D1873" s="78" t="inlineStr">
        <is>
          <t>10 Mbps</t>
        </is>
      </c>
    </row>
    <row customFormat="1" r="1874" s="60">
      <c r="A1874" s="76" t="n"/>
      <c r="B1874" s="77" t="n">
        <v>86</v>
      </c>
      <c r="C1874" s="77" t="inlineStr">
        <is>
          <t>[5 Mbps] (5M)</t>
        </is>
      </c>
      <c r="D1874" s="78" t="inlineStr">
        <is>
          <t>5 Mbps</t>
        </is>
      </c>
    </row>
    <row customFormat="1" r="1875" s="60">
      <c r="A1875" s="76" t="n"/>
      <c r="B1875" s="77" t="n">
        <v>88</v>
      </c>
      <c r="C1875" s="77" t="inlineStr">
        <is>
          <t>[12 Mbps] (12M)</t>
        </is>
      </c>
      <c r="D1875" s="78" t="inlineStr">
        <is>
          <t>12 Mbps</t>
        </is>
      </c>
    </row>
    <row customFormat="1" r="1876" s="60">
      <c r="A1876" s="76" t="n"/>
      <c r="B1876" s="77" t="n">
        <v>92</v>
      </c>
      <c r="C1876" s="77" t="inlineStr">
        <is>
          <t>[100 Mbps] (100M)</t>
        </is>
      </c>
      <c r="D1876" s="78" t="inlineStr">
        <is>
          <t>100 Mbps</t>
        </is>
      </c>
    </row>
    <row customFormat="1" r="1877" s="60">
      <c r="A1877" s="73" t="inlineStr">
        <is>
          <t>TCC</t>
        </is>
      </c>
      <c r="B1877" s="74" t="n">
        <v>0</v>
      </c>
      <c r="C1877" s="74" t="inlineStr">
        <is>
          <t>[2-Wire Control] (2C)</t>
        </is>
      </c>
      <c r="D1877" s="75" t="inlineStr">
        <is>
          <t>2-wire control</t>
        </is>
      </c>
    </row>
    <row customFormat="1" r="1878" s="60">
      <c r="A1878" s="76" t="n"/>
      <c r="B1878" s="77" t="n">
        <v>1</v>
      </c>
      <c r="C1878" s="77" t="inlineStr">
        <is>
          <t>[3-Wire Control] (3C)</t>
        </is>
      </c>
      <c r="D1878" s="78" t="inlineStr">
        <is>
          <t>3-wire control</t>
        </is>
      </c>
    </row>
    <row customFormat="1" r="1879" s="60">
      <c r="A1879" s="73" t="inlineStr">
        <is>
          <t>TCT</t>
        </is>
      </c>
      <c r="B1879" s="74" t="n">
        <v>0</v>
      </c>
      <c r="C1879" s="74" t="inlineStr">
        <is>
          <t>[Level] (LEL)</t>
        </is>
      </c>
      <c r="D1879" s="75" t="inlineStr">
        <is>
          <t>Level</t>
        </is>
      </c>
    </row>
    <row customFormat="1" r="1880" s="60">
      <c r="A1880" s="76" t="n"/>
      <c r="B1880" s="77" t="n">
        <v>1</v>
      </c>
      <c r="C1880" s="77" t="inlineStr">
        <is>
          <t>[Transition] (TRN)</t>
        </is>
      </c>
      <c r="D1880" s="78" t="inlineStr">
        <is>
          <t>Transition</t>
        </is>
      </c>
    </row>
    <row customFormat="1" r="1881" s="60">
      <c r="A1881" s="76" t="n"/>
      <c r="B1881" s="77" t="n">
        <v>2</v>
      </c>
      <c r="C1881" s="77" t="inlineStr">
        <is>
          <t>[Level With Fwd Priority] (PFO)</t>
        </is>
      </c>
      <c r="D1881" s="78" t="inlineStr">
        <is>
          <t>Level with Forward priority</t>
        </is>
      </c>
    </row>
    <row customFormat="1" r="1882" s="60">
      <c r="A1882" s="73" t="inlineStr">
        <is>
          <t>THET</t>
        </is>
      </c>
      <c r="B1882" s="74" t="n">
        <v>0</v>
      </c>
      <c r="C1882" s="74" t="inlineStr">
        <is>
          <t>[None] (NONE)</t>
        </is>
      </c>
      <c r="D1882" s="75" t="inlineStr">
        <is>
          <t>None</t>
        </is>
      </c>
    </row>
    <row customFormat="1" r="1883" s="60">
      <c r="A1883" s="76" t="n"/>
      <c r="B1883" s="77" t="n">
        <v>1</v>
      </c>
      <c r="C1883" s="77" t="inlineStr">
        <is>
          <t>[PTC] (PTC)</t>
        </is>
      </c>
      <c r="D1883" s="78" t="inlineStr">
        <is>
          <t>PTC</t>
        </is>
      </c>
    </row>
    <row customFormat="1" r="1884" s="60">
      <c r="A1884" s="76" t="n"/>
      <c r="B1884" s="77" t="n">
        <v>2</v>
      </c>
      <c r="C1884" s="77" t="inlineStr">
        <is>
          <t>[PT100] (1PT2)</t>
        </is>
      </c>
      <c r="D1884" s="78" t="inlineStr">
        <is>
          <t>PT100</t>
        </is>
      </c>
    </row>
    <row customFormat="1" r="1885" s="60">
      <c r="A1885" s="76" t="n"/>
      <c r="B1885" s="77" t="n">
        <v>3</v>
      </c>
      <c r="C1885" s="77" t="inlineStr">
        <is>
          <t>[PT1000] (1PT3)</t>
        </is>
      </c>
      <c r="D1885" s="78" t="inlineStr">
        <is>
          <t>PT1000</t>
        </is>
      </c>
    </row>
    <row customFormat="1" r="1886" s="60">
      <c r="A1886" s="76" t="n"/>
      <c r="B1886" s="77" t="n">
        <v>4</v>
      </c>
      <c r="C1886" s="77" t="inlineStr">
        <is>
          <t>[KTY] (KTY)</t>
        </is>
      </c>
      <c r="D1886" s="78" t="inlineStr">
        <is>
          <t>KTY</t>
        </is>
      </c>
    </row>
    <row customFormat="1" r="1887" s="60">
      <c r="A1887" s="76" t="n"/>
      <c r="B1887" s="77" t="n">
        <v>5</v>
      </c>
      <c r="C1887" s="77" t="inlineStr">
        <is>
          <t>[Klixon] (KLIX)</t>
        </is>
      </c>
      <c r="D1887" s="78" t="inlineStr">
        <is>
          <t>Klixon</t>
        </is>
      </c>
    </row>
    <row customFormat="1" r="1888" s="60">
      <c r="A1888" s="73" t="inlineStr">
        <is>
          <t>THT</t>
        </is>
      </c>
      <c r="B1888" s="74" t="n">
        <v>0</v>
      </c>
      <c r="C1888" s="74" t="inlineStr">
        <is>
          <t>[No] (NO)</t>
        </is>
      </c>
      <c r="D1888" s="75" t="inlineStr">
        <is>
          <t>No thermal monitoring</t>
        </is>
      </c>
    </row>
    <row customFormat="1" r="1889" s="60">
      <c r="A1889" s="76" t="n"/>
      <c r="B1889" s="77" t="n">
        <v>1</v>
      </c>
      <c r="C1889" s="77" t="inlineStr">
        <is>
          <t>[Self cooled] (ACL)</t>
        </is>
      </c>
      <c r="D1889" s="78" t="inlineStr">
        <is>
          <t>Self cooled motor</t>
        </is>
      </c>
    </row>
    <row customFormat="1" r="1890" s="60">
      <c r="A1890" s="76" t="n"/>
      <c r="B1890" s="77" t="n">
        <v>2</v>
      </c>
      <c r="C1890" s="77" t="inlineStr">
        <is>
          <t>[Force-cool] (FCL)</t>
        </is>
      </c>
      <c r="D1890" s="78" t="inlineStr">
        <is>
          <t>Force cooled motor</t>
        </is>
      </c>
    </row>
    <row customFormat="1" r="1891" s="60">
      <c r="A1891" s="73" t="inlineStr">
        <is>
          <t>TLOL</t>
        </is>
      </c>
      <c r="B1891" s="74" t="n">
        <v>0</v>
      </c>
      <c r="C1891" s="74" t="inlineStr">
        <is>
          <t>[Disabled] (DIS)</t>
        </is>
      </c>
      <c r="D1891" s="75" t="inlineStr">
        <is>
          <t>Disabled</t>
        </is>
      </c>
    </row>
    <row customFormat="1" r="1892" s="60">
      <c r="A1892" s="76" t="n"/>
      <c r="B1892" s="77" t="n">
        <v>1</v>
      </c>
      <c r="C1892" s="77" t="inlineStr">
        <is>
          <t>[Error Triggered] (TRIP)</t>
        </is>
      </c>
      <c r="D1892" s="78" t="inlineStr">
        <is>
          <t>Error triggered</t>
        </is>
      </c>
    </row>
    <row customFormat="1" r="1893" s="60">
      <c r="A1893" s="76" t="n"/>
      <c r="B1893" s="77" t="n">
        <v>2</v>
      </c>
      <c r="C1893" s="77" t="inlineStr">
        <is>
          <t>[Reduce to I Nom Drive] (LIM)</t>
        </is>
      </c>
      <c r="D1893" s="78" t="inlineStr">
        <is>
          <t>Reduce to drive nominal current</t>
        </is>
      </c>
    </row>
    <row customFormat="1" r="1894" s="60">
      <c r="A1894" s="73" t="inlineStr">
        <is>
          <t>TOB</t>
        </is>
      </c>
      <c r="B1894" s="74" t="n">
        <v>0</v>
      </c>
      <c r="C1894" s="74" t="inlineStr">
        <is>
          <t>[Warning] (ALRM)</t>
        </is>
      </c>
      <c r="D1894" s="75" t="inlineStr">
        <is>
          <t>Warning</t>
        </is>
      </c>
    </row>
    <row customFormat="1" r="1895" s="60">
      <c r="A1895" s="76" t="n"/>
      <c r="B1895" s="77" t="n">
        <v>1</v>
      </c>
      <c r="C1895" s="77" t="inlineStr">
        <is>
          <t>[Error] (FLT)</t>
        </is>
      </c>
      <c r="D1895" s="78" t="inlineStr">
        <is>
          <t>Error</t>
        </is>
      </c>
    </row>
    <row customFormat="1" r="1896" s="60">
      <c r="A1896" s="73" t="inlineStr">
        <is>
          <t>TOCT</t>
        </is>
      </c>
      <c r="B1896" s="74" t="n">
        <v>0</v>
      </c>
      <c r="C1896" s="74" t="inlineStr">
        <is>
          <t>[NA] (NA)</t>
        </is>
      </c>
      <c r="D1896" s="75" t="inlineStr">
        <is>
          <t>NA</t>
        </is>
      </c>
    </row>
    <row customFormat="1" r="1897" s="60">
      <c r="A1897" s="76" t="n"/>
      <c r="B1897" s="77" t="n">
        <v>1</v>
      </c>
      <c r="C1897" s="77" t="inlineStr">
        <is>
          <t>[PRESSURE] (PRESS)</t>
        </is>
      </c>
      <c r="D1897" s="78" t="inlineStr">
        <is>
          <t>PRESSURE</t>
        </is>
      </c>
    </row>
    <row customFormat="1" r="1898" s="60">
      <c r="A1898" s="76" t="n"/>
      <c r="B1898" s="77" t="n">
        <v>2</v>
      </c>
      <c r="C1898" s="77" t="inlineStr">
        <is>
          <t>[FLOW] (FLOW)</t>
        </is>
      </c>
      <c r="D1898" s="78" t="inlineStr">
        <is>
          <t>FLOW</t>
        </is>
      </c>
    </row>
    <row customFormat="1" r="1899" s="60">
      <c r="A1899" s="76" t="n"/>
      <c r="B1899" s="77" t="n">
        <v>3</v>
      </c>
      <c r="C1899" s="77" t="inlineStr">
        <is>
          <t>[OTHER] (OTHER)</t>
        </is>
      </c>
      <c r="D1899" s="78" t="inlineStr">
        <is>
          <t>OTHER</t>
        </is>
      </c>
    </row>
    <row customFormat="1" r="1900" s="60">
      <c r="A1900" s="73" t="inlineStr">
        <is>
          <t>TRES</t>
        </is>
      </c>
      <c r="B1900" s="74" t="n">
        <v>0</v>
      </c>
      <c r="C1900" s="74" t="inlineStr">
        <is>
          <t>[0.3] (03)</t>
        </is>
      </c>
      <c r="D1900" s="75" t="inlineStr">
        <is>
          <t>0.3</t>
        </is>
      </c>
    </row>
    <row customFormat="1" r="1901" s="60">
      <c r="A1901" s="76" t="n"/>
      <c r="B1901" s="77" t="n">
        <v>1</v>
      </c>
      <c r="C1901" s="77" t="inlineStr">
        <is>
          <t>[0.5] (05)</t>
        </is>
      </c>
      <c r="D1901" s="78" t="inlineStr">
        <is>
          <t>0.5</t>
        </is>
      </c>
    </row>
    <row customFormat="1" r="1902" s="60">
      <c r="A1902" s="76" t="n"/>
      <c r="B1902" s="77" t="n">
        <v>2</v>
      </c>
      <c r="C1902" s="77" t="inlineStr">
        <is>
          <t>[0.8] (08)</t>
        </is>
      </c>
      <c r="D1902" s="78" t="inlineStr">
        <is>
          <t>0.8</t>
        </is>
      </c>
    </row>
    <row customFormat="1" r="1903" s="60">
      <c r="A1903" s="76" t="n"/>
      <c r="B1903" s="77" t="n">
        <v>3</v>
      </c>
      <c r="C1903" s="77" t="inlineStr">
        <is>
          <t>[1.0] (10)</t>
        </is>
      </c>
      <c r="D1903" s="78" t="inlineStr">
        <is>
          <t>1.0</t>
        </is>
      </c>
    </row>
    <row customFormat="1" r="1904" s="60">
      <c r="A1904" s="73" t="inlineStr">
        <is>
          <t>TST</t>
        </is>
      </c>
      <c r="B1904" s="74" t="n">
        <v>0</v>
      </c>
      <c r="C1904" s="74" t="inlineStr">
        <is>
          <t>[Speed] (SPD)</t>
        </is>
      </c>
      <c r="D1904" s="75" t="inlineStr">
        <is>
          <t>Speed</t>
        </is>
      </c>
    </row>
    <row customFormat="1" r="1905" s="60">
      <c r="A1905" s="76" t="n"/>
      <c r="B1905" s="77" t="n">
        <v>1</v>
      </c>
      <c r="C1905" s="77" t="inlineStr">
        <is>
          <t>[Freewheel] (NST)</t>
        </is>
      </c>
      <c r="D1905" s="78" t="inlineStr">
        <is>
          <t>Freewheel stop</t>
        </is>
      </c>
    </row>
    <row customFormat="1" r="1906" s="60">
      <c r="A1906" s="76" t="n"/>
      <c r="B1906" s="77" t="n">
        <v>2</v>
      </c>
      <c r="C1906" s="77" t="inlineStr">
        <is>
          <t>[Spin] (SPN)</t>
        </is>
      </c>
      <c r="D1906" s="78" t="inlineStr">
        <is>
          <t>Spin</t>
        </is>
      </c>
    </row>
    <row customFormat="1" r="1907" s="60">
      <c r="A1907" s="73" t="inlineStr">
        <is>
          <t>TUNU</t>
        </is>
      </c>
      <c r="B1907" s="74" t="n">
        <v>0</v>
      </c>
      <c r="C1907" s="74" t="inlineStr">
        <is>
          <t>[No] (NO)</t>
        </is>
      </c>
      <c r="D1907" s="75" t="inlineStr">
        <is>
          <t>No</t>
        </is>
      </c>
    </row>
    <row customFormat="1" r="1908" s="60">
      <c r="A1908" s="76" t="n"/>
      <c r="B1908" s="77" t="n">
        <v>1</v>
      </c>
      <c r="C1908" s="77" t="inlineStr">
        <is>
          <t>[Therm mot] (TM)</t>
        </is>
      </c>
      <c r="D1908" s="78" t="inlineStr">
        <is>
          <t>Use the motor thermal evolution</t>
        </is>
      </c>
    </row>
    <row customFormat="1" r="1909" s="60">
      <c r="A1909" s="73" t="inlineStr">
        <is>
          <t>TWO</t>
        </is>
      </c>
      <c r="B1909" s="74" t="n">
        <v>0</v>
      </c>
      <c r="C1909" s="74" t="inlineStr">
        <is>
          <t>[OFF] (LOW)</t>
        </is>
      </c>
      <c r="D1909" s="75" t="inlineStr">
        <is>
          <t>ModBus Word Order OFF</t>
        </is>
      </c>
    </row>
    <row customFormat="1" r="1910" s="60">
      <c r="A1910" s="76" t="n"/>
      <c r="B1910" s="77" t="n">
        <v>1</v>
      </c>
      <c r="C1910" s="77" t="inlineStr">
        <is>
          <t>[ON] (HIGH)</t>
        </is>
      </c>
      <c r="D1910" s="78" t="inlineStr">
        <is>
          <t>Modbus Word Order ON</t>
        </is>
      </c>
    </row>
    <row customFormat="1" r="1911" s="60">
      <c r="A1911" s="73" t="inlineStr">
        <is>
          <t>UECP</t>
        </is>
      </c>
      <c r="B1911" s="74" t="n">
        <v>0</v>
      </c>
      <c r="C1911" s="74" t="inlineStr">
        <is>
          <t>[Undefined] (UND)</t>
        </is>
      </c>
      <c r="D1911" s="75" t="inlineStr">
        <is>
          <t>Undefined</t>
        </is>
      </c>
    </row>
    <row customFormat="1" r="1912" s="60">
      <c r="A1912" s="76" t="n"/>
      <c r="B1912" s="77" t="n">
        <v>2</v>
      </c>
      <c r="C1912" s="77" t="inlineStr">
        <is>
          <t>[Hiperface] (SCHP)</t>
        </is>
      </c>
      <c r="D1912" s="78" t="inlineStr">
        <is>
          <t>SinCos Hiperface</t>
        </is>
      </c>
    </row>
    <row customFormat="1" r="1913" s="60">
      <c r="A1913" s="76" t="n"/>
      <c r="B1913" s="77" t="n">
        <v>3</v>
      </c>
      <c r="C1913" s="77" t="inlineStr">
        <is>
          <t>[SinCos] (SC)</t>
        </is>
      </c>
      <c r="D1913" s="78" t="inlineStr">
        <is>
          <t>SinCos</t>
        </is>
      </c>
    </row>
    <row customFormat="1" r="1914" s="60">
      <c r="A1914" s="76" t="n"/>
      <c r="B1914" s="77" t="n">
        <v>4</v>
      </c>
      <c r="C1914" s="77" t="inlineStr">
        <is>
          <t>[SSI] (SSI)</t>
        </is>
      </c>
      <c r="D1914" s="78" t="inlineStr">
        <is>
          <t>SSI</t>
        </is>
      </c>
    </row>
    <row customFormat="1" r="1915" s="60">
      <c r="A1915" s="76" t="n"/>
      <c r="B1915" s="77" t="n">
        <v>8</v>
      </c>
      <c r="C1915" s="77" t="inlineStr">
        <is>
          <t>[AB] (AB)</t>
        </is>
      </c>
      <c r="D1915" s="78" t="inlineStr">
        <is>
          <t>AB</t>
        </is>
      </c>
    </row>
    <row customFormat="1" r="1916" s="60">
      <c r="A1916" s="76" t="n"/>
      <c r="B1916" s="77" t="n">
        <v>9</v>
      </c>
      <c r="C1916" s="77" t="inlineStr">
        <is>
          <t>[Resolver] (RES)</t>
        </is>
      </c>
      <c r="D1916" s="78" t="inlineStr">
        <is>
          <t>Resolver</t>
        </is>
      </c>
    </row>
    <row customFormat="1" r="1917" s="60">
      <c r="A1917" s="76" t="n"/>
      <c r="B1917" s="77" t="n">
        <v>10</v>
      </c>
      <c r="C1917" s="77" t="inlineStr">
        <is>
          <t>[BiSS] (BISS)</t>
        </is>
      </c>
      <c r="D1917" s="78" t="inlineStr">
        <is>
          <t>BiSS</t>
        </is>
      </c>
    </row>
    <row customFormat="1" r="1918" s="60">
      <c r="A1918" s="76" t="n"/>
      <c r="B1918" s="77" t="n">
        <v>11</v>
      </c>
      <c r="C1918" s="77" t="inlineStr">
        <is>
          <t>[EnDat 2.2] (EN22)</t>
        </is>
      </c>
      <c r="D1918" s="78" t="inlineStr">
        <is>
          <t>EnDat 2.2</t>
        </is>
      </c>
    </row>
    <row customFormat="1" r="1919" s="60">
      <c r="A1919" s="76" t="n"/>
      <c r="B1919" s="77" t="n">
        <v>12</v>
      </c>
      <c r="C1919" s="77" t="inlineStr">
        <is>
          <t>[HTL] (HTL)</t>
        </is>
      </c>
      <c r="D1919" s="78" t="inlineStr">
        <is>
          <t>HTL encoder</t>
        </is>
      </c>
    </row>
    <row customFormat="1" r="1920" s="60">
      <c r="A1920" s="73" t="inlineStr">
        <is>
          <t>UECV</t>
        </is>
      </c>
      <c r="B1920" s="74" t="n">
        <v>0</v>
      </c>
      <c r="C1920" s="74" t="inlineStr">
        <is>
          <t>[Undefined] (UND)</t>
        </is>
      </c>
      <c r="D1920" s="75" t="inlineStr">
        <is>
          <t>Undefined</t>
        </is>
      </c>
    </row>
    <row customFormat="1" r="1921" s="60">
      <c r="A1921" s="76" t="n"/>
      <c r="B1921" s="77" t="n">
        <v>5</v>
      </c>
      <c r="C1921" s="77" t="inlineStr">
        <is>
          <t>[5 Vdc] (5V)</t>
        </is>
      </c>
      <c r="D1921" s="78" t="inlineStr">
        <is>
          <t>5 Vdc</t>
        </is>
      </c>
    </row>
    <row customFormat="1" r="1922" s="60">
      <c r="A1922" s="76" t="n"/>
      <c r="B1922" s="77" t="n">
        <v>12</v>
      </c>
      <c r="C1922" s="77" t="inlineStr">
        <is>
          <t>[12 Vdc] (12V)</t>
        </is>
      </c>
      <c r="D1922" s="78" t="inlineStr">
        <is>
          <t>12 Vdc</t>
        </is>
      </c>
    </row>
    <row customFormat="1" r="1923" s="60">
      <c r="A1923" s="76" t="n"/>
      <c r="B1923" s="77" t="n">
        <v>15</v>
      </c>
      <c r="C1923" s="77" t="inlineStr">
        <is>
          <t>[15 Vdc] (15V)</t>
        </is>
      </c>
      <c r="D1923" s="78" t="inlineStr">
        <is>
          <t>15 Vdc</t>
        </is>
      </c>
    </row>
    <row customFormat="1" r="1924" s="60">
      <c r="A1924" s="76" t="n"/>
      <c r="B1924" s="77" t="n">
        <v>24</v>
      </c>
      <c r="C1924" s="77" t="inlineStr">
        <is>
          <t>[24 Vdc] (24V)</t>
        </is>
      </c>
      <c r="D1924" s="78" t="inlineStr">
        <is>
          <t>24 Vdc</t>
        </is>
      </c>
    </row>
    <row customFormat="1" r="1925" s="60">
      <c r="A1925" s="73" t="inlineStr">
        <is>
          <t>ULR</t>
        </is>
      </c>
      <c r="B1925" s="74" t="n">
        <v>0</v>
      </c>
      <c r="C1925" s="74" t="inlineStr">
        <is>
          <t>[Permitted] (ULR0)</t>
        </is>
      </c>
      <c r="D1925" s="75" t="inlineStr">
        <is>
          <t>Upload access allowed</t>
        </is>
      </c>
    </row>
    <row customFormat="1" r="1926" s="60">
      <c r="A1926" s="76" t="n"/>
      <c r="B1926" s="77" t="n">
        <v>1</v>
      </c>
      <c r="C1926" s="77" t="inlineStr">
        <is>
          <t>[Not allowed] (ULR1)</t>
        </is>
      </c>
      <c r="D1926" s="78" t="inlineStr">
        <is>
          <t>Upload access not allow</t>
        </is>
      </c>
    </row>
    <row customFormat="1" r="1927" s="60">
      <c r="A1927" s="73" t="inlineStr">
        <is>
          <t>USB</t>
        </is>
      </c>
      <c r="B1927" s="74" t="n">
        <v>0</v>
      </c>
      <c r="C1927" s="74" t="inlineStr">
        <is>
          <t>[Error Triggered] (0)</t>
        </is>
      </c>
      <c r="D1927" s="75" t="inlineStr">
        <is>
          <t>Error triggered</t>
        </is>
      </c>
    </row>
    <row customFormat="1" r="1928" s="60">
      <c r="A1928" s="76" t="n"/>
      <c r="B1928" s="77" t="n">
        <v>1</v>
      </c>
      <c r="C1928" s="77" t="inlineStr">
        <is>
          <t>[Error Triggered w/o Relay] (1)</t>
        </is>
      </c>
      <c r="D1928" s="78" t="inlineStr">
        <is>
          <t>Error triggered w/o relay</t>
        </is>
      </c>
    </row>
    <row customFormat="1" r="1929" s="60">
      <c r="A1929" s="76" t="n"/>
      <c r="B1929" s="77" t="n">
        <v>2</v>
      </c>
      <c r="C1929" s="77" t="inlineStr">
        <is>
          <t>[Warning Triggered] (2)</t>
        </is>
      </c>
      <c r="D1929" s="78" t="inlineStr">
        <is>
          <t>Warning Triggered</t>
        </is>
      </c>
    </row>
    <row customFormat="1" r="1930" s="60">
      <c r="A1930" s="73" t="inlineStr">
        <is>
          <t>VCAL</t>
        </is>
      </c>
      <c r="B1930" s="74" t="n">
        <v>0</v>
      </c>
      <c r="C1930" s="74" t="inlineStr">
        <is>
          <t>[Unknown Voltage] (NO)</t>
        </is>
      </c>
      <c r="D1930" s="75" t="inlineStr">
        <is>
          <t>Unkown voltage</t>
        </is>
      </c>
    </row>
    <row customFormat="1" r="1931" s="60">
      <c r="A1931" s="76" t="n"/>
      <c r="B1931" s="77" t="n">
        <v>1</v>
      </c>
      <c r="C1931" s="77" t="inlineStr">
        <is>
          <t>[100-120(1)] (110M)</t>
        </is>
      </c>
      <c r="D1931" s="78" t="inlineStr">
        <is>
          <t>100-120 V single phase</t>
        </is>
      </c>
    </row>
    <row customFormat="1" r="1932" s="60">
      <c r="A1932" s="76" t="n"/>
      <c r="B1932" s="77" t="n">
        <v>2</v>
      </c>
      <c r="C1932" s="77" t="inlineStr">
        <is>
          <t>[100-120(3)] (110T)</t>
        </is>
      </c>
      <c r="D1932" s="78" t="inlineStr">
        <is>
          <t>100-120 V three phase</t>
        </is>
      </c>
    </row>
    <row customFormat="1" r="1933" s="60">
      <c r="A1933" s="76" t="n"/>
      <c r="B1933" s="77" t="n">
        <v>3</v>
      </c>
      <c r="C1933" s="77" t="inlineStr">
        <is>
          <t>[200-240 V single] (220M)</t>
        </is>
      </c>
      <c r="D1933" s="78" t="inlineStr">
        <is>
          <t>200-240 V single</t>
        </is>
      </c>
    </row>
    <row customFormat="1" r="1934" s="60">
      <c r="A1934" s="76" t="n"/>
      <c r="B1934" s="77" t="n">
        <v>4</v>
      </c>
      <c r="C1934" s="77" t="inlineStr">
        <is>
          <t>[200-240 V Three] (220T)</t>
        </is>
      </c>
      <c r="D1934" s="78" t="inlineStr">
        <is>
          <t>200-240 V three phase</t>
        </is>
      </c>
    </row>
    <row customFormat="1" r="1935" s="60">
      <c r="A1935" s="76" t="n"/>
      <c r="B1935" s="77" t="n">
        <v>5</v>
      </c>
      <c r="C1935" s="77" t="inlineStr">
        <is>
          <t>[380-500(1)] (480M)</t>
        </is>
      </c>
      <c r="D1935" s="78" t="inlineStr">
        <is>
          <t>380-500 V single phase</t>
        </is>
      </c>
    </row>
    <row customFormat="1" r="1936" s="60">
      <c r="A1936" s="76" t="n"/>
      <c r="B1936" s="77" t="n">
        <v>6</v>
      </c>
      <c r="C1936" s="77" t="inlineStr">
        <is>
          <t>[380-500 V Three] (480T)</t>
        </is>
      </c>
      <c r="D1936" s="78" t="inlineStr">
        <is>
          <t>380-500 V three phase</t>
        </is>
      </c>
    </row>
    <row customFormat="1" r="1937" s="60">
      <c r="A1937" s="76" t="n"/>
      <c r="B1937" s="77" t="n">
        <v>7</v>
      </c>
      <c r="C1937" s="77" t="inlineStr">
        <is>
          <t>[500-690(1)] (690M)</t>
        </is>
      </c>
      <c r="D1937" s="78" t="inlineStr">
        <is>
          <t>500-690 V single phase</t>
        </is>
      </c>
    </row>
    <row customFormat="1" r="1938" s="60">
      <c r="A1938" s="76" t="n"/>
      <c r="B1938" s="77" t="n">
        <v>8</v>
      </c>
      <c r="C1938" s="77" t="inlineStr">
        <is>
          <t>[500-690 V Three] (690T)</t>
        </is>
      </c>
      <c r="D1938" s="78" t="inlineStr">
        <is>
          <t>500-690 V three phase</t>
        </is>
      </c>
    </row>
    <row customFormat="1" r="1939" s="60">
      <c r="A1939" s="76" t="n"/>
      <c r="B1939" s="77" t="n">
        <v>9</v>
      </c>
      <c r="C1939" s="77" t="inlineStr">
        <is>
          <t>[600(1)] (600M)</t>
        </is>
      </c>
      <c r="D1939" s="78" t="inlineStr">
        <is>
          <t>600 V single phase</t>
        </is>
      </c>
    </row>
    <row customFormat="1" r="1940" s="60">
      <c r="A1940" s="76" t="n"/>
      <c r="B1940" s="77" t="n">
        <v>10</v>
      </c>
      <c r="C1940" s="77" t="inlineStr">
        <is>
          <t>[600 V Three] (600T)</t>
        </is>
      </c>
      <c r="D1940" s="78" t="inlineStr">
        <is>
          <t>600 V three phase</t>
        </is>
      </c>
    </row>
    <row customFormat="1" r="1941" s="60">
      <c r="A1941" s="76" t="n"/>
      <c r="B1941" s="77" t="n">
        <v>11</v>
      </c>
      <c r="C1941" s="77" t="inlineStr">
        <is>
          <t>[1.0KV Three Phase] (1K0T)</t>
        </is>
      </c>
      <c r="D1941" s="78" t="inlineStr">
        <is>
          <t>1.0KV three phase</t>
        </is>
      </c>
    </row>
    <row customFormat="1" r="1942" s="60">
      <c r="A1942" s="76" t="n"/>
      <c r="B1942" s="77" t="n">
        <v>12</v>
      </c>
      <c r="C1942" s="77" t="inlineStr">
        <is>
          <t>[2.4KV Three Phase] (2K4T)</t>
        </is>
      </c>
      <c r="D1942" s="78" t="inlineStr">
        <is>
          <t>2.4KV three phase</t>
        </is>
      </c>
    </row>
    <row customFormat="1" r="1943" s="60">
      <c r="A1943" s="76" t="n"/>
      <c r="B1943" s="77" t="n">
        <v>13</v>
      </c>
      <c r="C1943" s="77" t="inlineStr">
        <is>
          <t>[3.0KV Three Phase] (3K0T)</t>
        </is>
      </c>
      <c r="D1943" s="78" t="inlineStr">
        <is>
          <t>3.0KV three phase</t>
        </is>
      </c>
    </row>
    <row customFormat="1" r="1944" s="60">
      <c r="A1944" s="76" t="n"/>
      <c r="B1944" s="77" t="n">
        <v>14</v>
      </c>
      <c r="C1944" s="77" t="inlineStr">
        <is>
          <t>[3.3KV Three Phase] (3K3T)</t>
        </is>
      </c>
      <c r="D1944" s="78" t="inlineStr">
        <is>
          <t>3.3KV three phase</t>
        </is>
      </c>
    </row>
    <row customFormat="1" r="1945" s="60">
      <c r="A1945" s="76" t="n"/>
      <c r="B1945" s="77" t="n">
        <v>15</v>
      </c>
      <c r="C1945" s="77" t="inlineStr">
        <is>
          <t>[4.16KV Three Phase] (4K2T)</t>
        </is>
      </c>
      <c r="D1945" s="78" t="inlineStr">
        <is>
          <t>4.16KV three phase</t>
        </is>
      </c>
    </row>
    <row customFormat="1" r="1946" s="60">
      <c r="A1946" s="76" t="n"/>
      <c r="B1946" s="77" t="n">
        <v>16</v>
      </c>
      <c r="C1946" s="77" t="inlineStr">
        <is>
          <t>[5.0KV Three Phase] (5K0T)</t>
        </is>
      </c>
      <c r="D1946" s="78" t="inlineStr">
        <is>
          <t>5.0KV three phase</t>
        </is>
      </c>
    </row>
    <row customFormat="1" r="1947" s="60">
      <c r="A1947" s="76" t="n"/>
      <c r="B1947" s="77" t="n">
        <v>17</v>
      </c>
      <c r="C1947" s="77" t="inlineStr">
        <is>
          <t>[5.5KV Three Phase] (5K5T)</t>
        </is>
      </c>
      <c r="D1947" s="78" t="inlineStr">
        <is>
          <t>5.5KV three phase</t>
        </is>
      </c>
    </row>
    <row customFormat="1" r="1948" s="60">
      <c r="A1948" s="76" t="n"/>
      <c r="B1948" s="77" t="n">
        <v>18</v>
      </c>
      <c r="C1948" s="77" t="inlineStr">
        <is>
          <t>[6.0KV Three Phase] (6K0T)</t>
        </is>
      </c>
      <c r="D1948" s="78" t="inlineStr">
        <is>
          <t>6.0KV three phase</t>
        </is>
      </c>
    </row>
    <row customFormat="1" r="1949" s="60">
      <c r="A1949" s="76" t="n"/>
      <c r="B1949" s="77" t="n">
        <v>19</v>
      </c>
      <c r="C1949" s="77" t="inlineStr">
        <is>
          <t>[6.3KV Three Phase] (6K3T)</t>
        </is>
      </c>
      <c r="D1949" s="78" t="inlineStr">
        <is>
          <t>6.3KV three phase</t>
        </is>
      </c>
    </row>
    <row customFormat="1" r="1950" s="60">
      <c r="A1950" s="76" t="n"/>
      <c r="B1950" s="77" t="n">
        <v>20</v>
      </c>
      <c r="C1950" s="77" t="inlineStr">
        <is>
          <t>[6.6KV Three Phase] (6K6T)</t>
        </is>
      </c>
      <c r="D1950" s="78" t="inlineStr">
        <is>
          <t>6.6KV three phase</t>
        </is>
      </c>
    </row>
    <row customFormat="1" r="1951" s="60">
      <c r="A1951" s="76" t="n"/>
      <c r="B1951" s="77" t="n">
        <v>21</v>
      </c>
      <c r="C1951" s="77" t="inlineStr">
        <is>
          <t>[6.9KV Three Phase] (6K9T)</t>
        </is>
      </c>
      <c r="D1951" s="78" t="inlineStr">
        <is>
          <t>6.9KV three phase</t>
        </is>
      </c>
    </row>
    <row customFormat="1" r="1952" s="60">
      <c r="A1952" s="76" t="n"/>
      <c r="B1952" s="77" t="n">
        <v>22</v>
      </c>
      <c r="C1952" s="77" t="inlineStr">
        <is>
          <t>[10KV Three Phase] (10KT)</t>
        </is>
      </c>
      <c r="D1952" s="78" t="inlineStr">
        <is>
          <t>10KV three phase</t>
        </is>
      </c>
    </row>
    <row customFormat="1" r="1953" s="60">
      <c r="A1953" s="76" t="n"/>
      <c r="B1953" s="77" t="n">
        <v>23</v>
      </c>
      <c r="C1953" s="77" t="inlineStr">
        <is>
          <t>[11KV Three Phase] (11KT)</t>
        </is>
      </c>
      <c r="D1953" s="78" t="inlineStr">
        <is>
          <t>11KV three phase</t>
        </is>
      </c>
    </row>
    <row customFormat="1" r="1954" s="60">
      <c r="A1954" s="76" t="n"/>
      <c r="B1954" s="77" t="n">
        <v>24</v>
      </c>
      <c r="C1954" s="77" t="inlineStr">
        <is>
          <t>[13.8KV Three Phase] (14KT)</t>
        </is>
      </c>
      <c r="D1954" s="78" t="inlineStr">
        <is>
          <t>13.8KV three phase</t>
        </is>
      </c>
    </row>
    <row customFormat="1" r="1955" s="60">
      <c r="A1955" s="73" t="inlineStr">
        <is>
          <t>WUPM</t>
        </is>
      </c>
      <c r="B1955" s="74" t="n">
        <v>0</v>
      </c>
      <c r="C1955" s="74" t="inlineStr">
        <is>
          <t>[Feedback] (FBK)</t>
        </is>
      </c>
      <c r="D1955" s="75" t="inlineStr">
        <is>
          <t>Feedback</t>
        </is>
      </c>
    </row>
    <row customFormat="1" r="1956" s="60">
      <c r="A1956" s="76" t="n"/>
      <c r="B1956" s="77" t="n">
        <v>1</v>
      </c>
      <c r="C1956" s="77" t="inlineStr">
        <is>
          <t>[Error] (ERR)</t>
        </is>
      </c>
      <c r="D1956" s="78" t="inlineStr">
        <is>
          <t>Error</t>
        </is>
      </c>
    </row>
  </sheetData>
  <pageMargins bottom="1" footer="0.5" header="0.5" left="0.75" right="0.75" top="1"/>
</worksheet>
</file>

<file path=xl/worksheets/sheet4.xml><?xml version="1.0" encoding="utf-8"?>
<worksheet xmlns="http://schemas.openxmlformats.org/spreadsheetml/2006/main">
  <sheetPr>
    <outlinePr summaryBelow="1" summaryRight="1"/>
    <pageSetUpPr/>
  </sheetPr>
  <dimension ref="A1:D1011"/>
  <sheetViews>
    <sheetView showGridLines="0" workbookViewId="0">
      <selection activeCell="A1" sqref="A1"/>
    </sheetView>
  </sheetViews>
  <sheetFormatPr baseColWidth="8" defaultRowHeight="15"/>
  <cols>
    <col customWidth="1" max="1" min="1" style="10" width="8.800000000000001"/>
    <col customWidth="1" max="2" min="2" style="10" width="4.4"/>
    <col customWidth="1" max="3" min="3" style="10" width="11"/>
    <col customWidth="1" max="4" min="4" style="10" width="132"/>
  </cols>
  <sheetData>
    <row customFormat="1" r="1" s="60">
      <c r="A1" s="80" t="inlineStr">
        <is>
          <t>CMI</t>
        </is>
      </c>
      <c r="B1" s="60" t="n"/>
      <c r="C1" s="81" t="inlineStr">
        <is>
          <t>Bit 0</t>
        </is>
      </c>
      <c r="D1" s="82" t="inlineStr">
        <is>
          <t>Factory setting command (active at 1).</t>
        </is>
      </c>
    </row>
    <row customFormat="1" r="2" s="60">
      <c r="A2" s="83" t="n"/>
      <c r="B2" s="60" t="n"/>
      <c r="C2" s="81" t="inlineStr">
        <is>
          <t>Bit 1</t>
        </is>
      </c>
      <c r="D2" s="82" t="inlineStr">
        <is>
          <t>Save configuration to EEPROM non-volatile memory command (active at 1).</t>
        </is>
      </c>
    </row>
    <row customFormat="1" r="3" s="60">
      <c r="A3" s="83" t="n"/>
      <c r="B3" s="60" t="n"/>
      <c r="C3" s="60" t="n"/>
      <c r="D3" s="84" t="inlineStr">
        <is>
          <t>This Bit automatically changes to 0 after the request is taken into account. The command is only active if the drive is stopped, and not in "5-Operation enabled" state.</t>
        </is>
      </c>
    </row>
    <row customFormat="1" r="4" s="60">
      <c r="A4" s="83" t="n"/>
      <c r="B4" s="60" t="n"/>
      <c r="C4" s="60" t="n"/>
      <c r="D4" s="84" t="inlineStr">
        <is>
          <t>Note: If CMI is a periodic network variable, the PLC program must write it to 0 after the first request is taken into account. The life of the EEPROM memory is limited to 100,000 write operations.</t>
        </is>
      </c>
    </row>
    <row customFormat="1" r="5" s="60">
      <c r="A5" s="83" t="n"/>
      <c r="B5" s="60" t="n"/>
      <c r="C5" s="60" t="n"/>
      <c r="D5" s="84" t="inlineStr">
        <is>
          <t>Note: If the motor or configuration switching function is active, the configuration in the RAM is saved to the EEPROM in the configuration designated by [Config. Active] (CnFS).</t>
        </is>
      </c>
    </row>
    <row customFormat="1" r="6" s="60">
      <c r="A6" s="83" t="n"/>
      <c r="B6" s="60" t="n"/>
      <c r="C6" s="81" t="inlineStr">
        <is>
          <t>Bit 2</t>
        </is>
      </c>
      <c r="D6" s="82" t="inlineStr">
        <is>
          <t>Reserved (= 0).</t>
        </is>
      </c>
    </row>
    <row customFormat="1" r="7" s="60">
      <c r="A7" s="83" t="n"/>
      <c r="B7" s="60" t="n"/>
      <c r="C7" s="81" t="inlineStr">
        <is>
          <t>Bit 3</t>
        </is>
      </c>
      <c r="D7" s="82" t="inlineStr">
        <is>
          <t>Reserved (= 0).</t>
        </is>
      </c>
    </row>
    <row customFormat="1" r="8" s="60">
      <c r="A8" s="83" t="n"/>
      <c r="B8" s="60" t="n"/>
      <c r="C8" s="81" t="inlineStr">
        <is>
          <t>Bit 4</t>
        </is>
      </c>
      <c r="D8" s="82" t="inlineStr">
        <is>
          <t>Reserved (= 0).</t>
        </is>
      </c>
    </row>
    <row customFormat="1" r="9" s="60">
      <c r="A9" s="83" t="n"/>
      <c r="B9" s="60" t="n"/>
      <c r="C9" s="81" t="inlineStr">
        <is>
          <t>Bit 5</t>
        </is>
      </c>
      <c r="D9" s="82" t="inlineStr">
        <is>
          <t>Reserved (= 0).</t>
        </is>
      </c>
    </row>
    <row customFormat="1" r="10" s="60">
      <c r="A10" s="83" t="n"/>
      <c r="B10" s="60" t="n"/>
      <c r="C10" s="81" t="inlineStr">
        <is>
          <t>Bit 6</t>
        </is>
      </c>
      <c r="D10" s="82" t="inlineStr">
        <is>
          <t>Reserved (= 0).</t>
        </is>
      </c>
    </row>
    <row customFormat="1" r="11" s="60">
      <c r="A11" s="83" t="n"/>
      <c r="B11" s="60" t="n"/>
      <c r="C11" s="81" t="inlineStr">
        <is>
          <t>Bit 7</t>
        </is>
      </c>
      <c r="D11" s="82" t="inlineStr">
        <is>
          <t>Reserved (= 0).</t>
        </is>
      </c>
    </row>
    <row customFormat="1" r="12" s="60">
      <c r="A12" s="83" t="n"/>
      <c r="B12" s="60" t="n"/>
      <c r="C12" s="81" t="inlineStr">
        <is>
          <t>Bit 8</t>
        </is>
      </c>
      <c r="D12" s="82" t="inlineStr">
        <is>
          <t>Reserved (= 0).</t>
        </is>
      </c>
    </row>
    <row customFormat="1" r="13" s="60">
      <c r="A13" s="83" t="n"/>
      <c r="B13" s="60" t="n"/>
      <c r="C13" s="81" t="inlineStr">
        <is>
          <t>Bit 9</t>
        </is>
      </c>
      <c r="D13" s="82" t="inlineStr">
        <is>
          <t>Definition of the frequency reference (LFr) and output frequency (rFr) unit:</t>
        </is>
      </c>
    </row>
    <row customFormat="1" r="14" s="60">
      <c r="A14" s="83" t="n"/>
      <c r="B14" s="60" t="n"/>
      <c r="C14" s="60" t="n"/>
      <c r="D14" s="84">
        <f> 0: 0.1 Hz</f>
        <v/>
      </c>
    </row>
    <row customFormat="1" r="15" s="60">
      <c r="A15" s="83" t="n"/>
      <c r="B15" s="60" t="n"/>
      <c r="C15" s="60" t="n"/>
      <c r="D15" s="84">
        <f> 1: Standardized value 16 signed bits based on the maximum frequency. The value 32767 corresponds to [Max frequency] (tFr). The default value of [Max frequency] (tFr) is 60 Hz, and the resolution is then approximately 0.0018 Hz.</f>
        <v/>
      </c>
    </row>
    <row customFormat="1" r="16" s="60">
      <c r="A16" s="83" t="n"/>
      <c r="B16" s="60" t="n"/>
      <c r="C16" s="60" t="n"/>
      <c r="D16" s="84" t="inlineStr">
        <is>
          <t>This function has no effect on the speed reference (LFrd) or the output speed (rFrd).</t>
        </is>
      </c>
    </row>
    <row customFormat="1" r="17" s="60">
      <c r="A17" s="83" t="n"/>
      <c r="B17" s="60" t="n"/>
      <c r="C17" s="81" t="inlineStr">
        <is>
          <t>Bit 10</t>
        </is>
      </c>
      <c r="D17" s="82" t="inlineStr">
        <is>
          <t>Reserved (= 0).</t>
        </is>
      </c>
    </row>
    <row customFormat="1" r="18" s="60">
      <c r="A18" s="83" t="n"/>
      <c r="B18" s="60" t="n"/>
      <c r="C18" s="81" t="inlineStr">
        <is>
          <t>Bit 11</t>
        </is>
      </c>
      <c r="D18" s="82" t="inlineStr">
        <is>
          <t>Reserved (= 0).</t>
        </is>
      </c>
    </row>
    <row customFormat="1" r="19" s="60">
      <c r="A19" s="83" t="n"/>
      <c r="B19" s="60" t="n"/>
      <c r="C19" s="81" t="inlineStr">
        <is>
          <t>Bit 12</t>
        </is>
      </c>
      <c r="D19" s="82" t="inlineStr">
        <is>
          <t>Reserved (= 0).</t>
        </is>
      </c>
    </row>
    <row customFormat="1" r="20" s="60">
      <c r="A20" s="83" t="n"/>
      <c r="B20" s="60" t="n"/>
      <c r="C20" s="81" t="inlineStr">
        <is>
          <t>Bit 13</t>
        </is>
      </c>
      <c r="D20" s="82" t="inlineStr">
        <is>
          <t>Reserved (= 0).</t>
        </is>
      </c>
    </row>
    <row customFormat="1" r="21" s="60">
      <c r="A21" s="83" t="n"/>
      <c r="B21" s="60" t="n"/>
      <c r="C21" s="81" t="inlineStr">
        <is>
          <t>Bit 14</t>
        </is>
      </c>
      <c r="D21" s="82" t="inlineStr">
        <is>
          <t>Reserved (= 0).</t>
        </is>
      </c>
    </row>
    <row customFormat="1" r="22" s="60">
      <c r="A22" s="83" t="n"/>
      <c r="B22" s="60" t="n"/>
      <c r="C22" s="81" t="inlineStr">
        <is>
          <t>Bit 15</t>
        </is>
      </c>
      <c r="D22" s="82" t="inlineStr">
        <is>
          <t>Parameter consistency check</t>
        </is>
      </c>
    </row>
    <row customFormat="1" r="23" s="60">
      <c r="A23" s="83" t="n"/>
      <c r="B23" s="60" t="n"/>
      <c r="C23" s="60" t="n"/>
      <c r="D23" s="84">
        <f> 0: The check is activated. Each time a parameter is written, the drive checks the relationship between the written parameter and the configuration in the drive. For example, the [High speed] (HSP) parameter must be less than [Max frequency] (tFr).</f>
        <v/>
      </c>
    </row>
    <row customFormat="1" r="24" s="60">
      <c r="A24" s="83" t="n"/>
      <c r="B24" s="60" t="n"/>
      <c r="C24" s="60" t="n"/>
      <c r="D24" s="84">
        <f> 1: The check is deactivated. The drive is locked in stop mode. In this drive state, the configuration can be written parameter by parameter and the drive does not modify the values that are written.</f>
        <v/>
      </c>
    </row>
    <row customFormat="1" r="25" s="60">
      <c r="A25" s="85" t="n"/>
      <c r="B25" s="86" t="n"/>
      <c r="C25" s="86" t="n"/>
      <c r="D25" s="87" t="inlineStr">
        <is>
          <t>The switch from 1 to 0 triggers a calculation of the consistency of the configuration. Some parameters can be modified automatically by the drive.</t>
        </is>
      </c>
    </row>
    <row customFormat="1" r="26" s="60">
      <c r="A26" s="80" t="inlineStr">
        <is>
          <t>CMD</t>
        </is>
      </c>
      <c r="B26" s="88" t="inlineStr">
        <is>
          <t>Possible values in CiA402 profile, separate or not separate mode:</t>
        </is>
      </c>
      <c r="C26" s="60" t="n"/>
      <c r="D26" s="60" t="n"/>
    </row>
    <row customFormat="1" r="27" s="60">
      <c r="A27" s="80" t="inlineStr">
        <is>
          <t>CMP0</t>
        </is>
      </c>
      <c r="B27" s="60" t="n"/>
      <c r="C27" s="81" t="inlineStr">
        <is>
          <t>Bit 0</t>
        </is>
      </c>
      <c r="D27" s="82" t="inlineStr">
        <is>
          <t>Switch on/Contactor command.</t>
        </is>
      </c>
    </row>
    <row customFormat="1" r="28" s="60">
      <c r="A28" s="80" t="inlineStr">
        <is>
          <t>CMP1</t>
        </is>
      </c>
      <c r="B28" s="60" t="n"/>
      <c r="C28" s="81" t="inlineStr">
        <is>
          <t>Bit 1</t>
        </is>
      </c>
      <c r="D28" s="82" t="inlineStr">
        <is>
          <t>Disable voltage/Authorization to supply AC power.</t>
        </is>
      </c>
    </row>
    <row customFormat="1" r="29" s="60">
      <c r="A29" s="80" t="inlineStr">
        <is>
          <t>CMP2</t>
        </is>
      </c>
      <c r="B29" s="60" t="n"/>
      <c r="C29" s="81" t="inlineStr">
        <is>
          <t>Bit 2</t>
        </is>
      </c>
      <c r="D29" s="82" t="inlineStr">
        <is>
          <t>Quick stop.</t>
        </is>
      </c>
    </row>
    <row customFormat="1" r="30" s="60">
      <c r="A30" s="80" t="inlineStr">
        <is>
          <t>CMP3</t>
        </is>
      </c>
      <c r="B30" s="60" t="n"/>
      <c r="C30" s="81" t="inlineStr">
        <is>
          <t>Bit 3</t>
        </is>
      </c>
      <c r="D30" s="82" t="inlineStr">
        <is>
          <t>Enable operation/Run command.</t>
        </is>
      </c>
    </row>
    <row customFormat="1" r="31" s="60">
      <c r="A31" s="80" t="inlineStr">
        <is>
          <t>CMP4</t>
        </is>
      </c>
      <c r="B31" s="60" t="n"/>
      <c r="C31" s="81" t="inlineStr">
        <is>
          <t>Bit 4</t>
        </is>
      </c>
      <c r="D31" s="82" t="inlineStr">
        <is>
          <t>Reserved (set to 0).</t>
        </is>
      </c>
    </row>
    <row customFormat="1" r="32" s="60">
      <c r="A32" s="80" t="inlineStr">
        <is>
          <t>CMP5</t>
        </is>
      </c>
      <c r="B32" s="60" t="n"/>
      <c r="C32" s="81" t="inlineStr">
        <is>
          <t>Bit 5</t>
        </is>
      </c>
      <c r="D32" s="82" t="inlineStr">
        <is>
          <t>Reserved (set to 0).</t>
        </is>
      </c>
    </row>
    <row customFormat="1" r="33" s="60">
      <c r="A33" s="80" t="inlineStr">
        <is>
          <t>CMP6</t>
        </is>
      </c>
      <c r="B33" s="60" t="n"/>
      <c r="C33" s="81" t="inlineStr">
        <is>
          <t>Bit 6</t>
        </is>
      </c>
      <c r="D33" s="82" t="inlineStr">
        <is>
          <t>Reserved (set to 0).</t>
        </is>
      </c>
    </row>
    <row customFormat="1" r="34" s="60">
      <c r="A34" s="80" t="inlineStr">
        <is>
          <t>CMP7</t>
        </is>
      </c>
      <c r="B34" s="60" t="n"/>
      <c r="C34" s="81" t="inlineStr">
        <is>
          <t>Bit 7</t>
        </is>
      </c>
      <c r="D34" s="82" t="inlineStr">
        <is>
          <t>Fault reset/error cleared on transition 0 to 1 .</t>
        </is>
      </c>
    </row>
    <row customFormat="1" r="35" s="60">
      <c r="A35" s="80" t="inlineStr">
        <is>
          <t>CMP8</t>
        </is>
      </c>
      <c r="B35" s="60" t="n"/>
      <c r="C35" s="81" t="inlineStr">
        <is>
          <t>Bit 8</t>
        </is>
      </c>
      <c r="D35" s="82" t="inlineStr">
        <is>
          <t>Halt Stop according to the [Type of stop] (Stt) parameter without leaving the Operation enabled state.</t>
        </is>
      </c>
    </row>
    <row customFormat="1" r="36" s="60">
      <c r="A36" s="80" t="inlineStr">
        <is>
          <t>CMP9</t>
        </is>
      </c>
      <c r="B36" s="60" t="n"/>
      <c r="C36" s="81" t="inlineStr">
        <is>
          <t>Bit 9</t>
        </is>
      </c>
      <c r="D36" s="82" t="inlineStr">
        <is>
          <t>Reserved (set to 0).</t>
        </is>
      </c>
    </row>
    <row customFormat="1" r="37" s="60">
      <c r="A37" s="80" t="inlineStr">
        <is>
          <t>CMPA</t>
        </is>
      </c>
      <c r="B37" s="60" t="n"/>
      <c r="C37" s="81" t="inlineStr">
        <is>
          <t>Bit 10</t>
        </is>
      </c>
      <c r="D37" s="82" t="inlineStr">
        <is>
          <t>Reserved (set to 0).</t>
        </is>
      </c>
    </row>
    <row customFormat="1" r="38" s="60">
      <c r="A38" s="80" t="inlineStr">
        <is>
          <t>CMPB</t>
        </is>
      </c>
      <c r="B38" s="60" t="n"/>
      <c r="C38" s="81" t="inlineStr">
        <is>
          <t>Bit 11 to 15</t>
        </is>
      </c>
      <c r="D38" s="82" t="inlineStr">
        <is>
          <t>Can be assigned to commands.</t>
        </is>
      </c>
    </row>
    <row customFormat="1" r="39" s="60">
      <c r="A39" s="80" t="inlineStr">
        <is>
          <t>CMPC</t>
        </is>
      </c>
      <c r="B39" s="88" t="inlineStr">
        <is>
          <t>Possible values in the IO profile on state command [2 wire] (2C).</t>
        </is>
      </c>
      <c r="C39" s="60" t="n"/>
      <c r="D39" s="60" t="n"/>
    </row>
    <row customFormat="1" r="40" s="60">
      <c r="A40" s="80" t="inlineStr">
        <is>
          <t>CMPD</t>
        </is>
      </c>
      <c r="B40" s="60" t="n"/>
      <c r="C40" s="81" t="inlineStr">
        <is>
          <t>Bit 0</t>
        </is>
      </c>
      <c r="D40" s="82" t="inlineStr">
        <is>
          <t>Forward (on state) command</t>
        </is>
      </c>
    </row>
    <row customFormat="1" r="41" s="60">
      <c r="A41" s="80" t="inlineStr">
        <is>
          <t>CMPE</t>
        </is>
      </c>
      <c r="B41" s="60" t="n"/>
      <c r="C41" s="60" t="n"/>
      <c r="D41" s="84">
        <f> 0: No forward command</f>
        <v/>
      </c>
    </row>
    <row customFormat="1" r="42" s="60">
      <c r="A42" s="80" t="inlineStr">
        <is>
          <t>CMPF</t>
        </is>
      </c>
      <c r="B42" s="60" t="n"/>
      <c r="C42" s="60" t="n"/>
      <c r="D42" s="84">
        <f> 1: Forward command</f>
        <v/>
      </c>
    </row>
    <row customFormat="1" r="43" s="60">
      <c r="A43" s="83" t="n"/>
      <c r="B43" s="60" t="n"/>
      <c r="C43" s="60" t="n"/>
      <c r="D43" s="84" t="inlineStr">
        <is>
          <t>The assignment of Bit 0 cannot be modified. It corresponds to the assignment of the terminals. It can be switched. Bit 0 (Cd00) is only active if the channel of this control word is active.</t>
        </is>
      </c>
    </row>
    <row customFormat="1" r="44" s="60">
      <c r="A44" s="83" t="n"/>
      <c r="B44" s="60" t="n"/>
      <c r="C44" s="81" t="inlineStr">
        <is>
          <t>Bit 1 to 15</t>
        </is>
      </c>
      <c r="D44" s="82" t="inlineStr">
        <is>
          <t>Can be assigned to commands.</t>
        </is>
      </c>
    </row>
    <row customFormat="1" r="45" s="60">
      <c r="A45" s="83" t="n"/>
      <c r="B45" s="88" t="inlineStr">
        <is>
          <t>Possible values in the IO profile on edge command [3 wire] (3C).</t>
        </is>
      </c>
      <c r="C45" s="60" t="n"/>
      <c r="D45" s="60" t="n"/>
    </row>
    <row customFormat="1" r="46" s="60">
      <c r="A46" s="83" t="n"/>
      <c r="B46" s="60" t="n"/>
      <c r="C46" s="81" t="inlineStr">
        <is>
          <t>Bit 0</t>
        </is>
      </c>
      <c r="D46" s="82" t="inlineStr">
        <is>
          <t>Stop (run authorization).</t>
        </is>
      </c>
    </row>
    <row customFormat="1" r="47" s="60">
      <c r="A47" s="83" t="n"/>
      <c r="B47" s="60" t="n"/>
      <c r="C47" s="60" t="n"/>
      <c r="D47" s="84">
        <f> 0: Stop</f>
        <v/>
      </c>
    </row>
    <row customFormat="1" r="48" s="60">
      <c r="A48" s="83" t="n"/>
      <c r="B48" s="60" t="n"/>
      <c r="C48" s="60" t="n"/>
      <c r="D48" s="84">
        <f> 1: Run is authorized on a forward or reverse command</f>
        <v/>
      </c>
    </row>
    <row customFormat="1" r="49" s="60">
      <c r="A49" s="83" t="n"/>
      <c r="B49" s="60" t="n"/>
      <c r="C49" s="81" t="inlineStr">
        <is>
          <t>Bit 1</t>
        </is>
      </c>
      <c r="D49" s="82" t="inlineStr">
        <is>
          <t>Forward (on 0 to 1 rising edge) command.</t>
        </is>
      </c>
    </row>
    <row customFormat="1" r="50" s="60">
      <c r="A50" s="83" t="n"/>
      <c r="B50" s="60" t="n"/>
      <c r="C50" s="60" t="n"/>
      <c r="D50" s="84" t="inlineStr">
        <is>
          <t>The assignment of Bits 0 and 1 cannot be modified. It corresponds to the assignment of the terminals. It can be switched. Bits 0 (Cd00) and 1 (Cd01) are only active if the channel of this control word is active.</t>
        </is>
      </c>
    </row>
    <row customFormat="1" r="51" s="60">
      <c r="A51" s="85" t="n"/>
      <c r="B51" s="86" t="n"/>
      <c r="C51" s="89" t="inlineStr">
        <is>
          <t>Bit 2 to 15</t>
        </is>
      </c>
      <c r="D51" s="90" t="inlineStr">
        <is>
          <t>can be assigned to commands.</t>
        </is>
      </c>
    </row>
    <row customFormat="1" r="52" s="60">
      <c r="A52" s="80" t="inlineStr">
        <is>
          <t>ETA</t>
        </is>
      </c>
      <c r="B52" s="88" t="inlineStr">
        <is>
          <t>Possible values in CiA402 profile, separate or not separate mode:</t>
        </is>
      </c>
      <c r="C52" s="60" t="n"/>
      <c r="D52" s="60" t="n"/>
    </row>
    <row customFormat="1" r="53" s="60">
      <c r="A53" s="80" t="inlineStr">
        <is>
          <t>EP0</t>
        </is>
      </c>
      <c r="B53" s="60" t="n"/>
      <c r="C53" s="81" t="inlineStr">
        <is>
          <t>Bit 0</t>
        </is>
      </c>
      <c r="D53" s="82">
        <f> 1: "Ready to switch on", awaiting power section line supply</f>
        <v/>
      </c>
    </row>
    <row customFormat="1" r="54" s="60">
      <c r="A54" s="80" t="inlineStr">
        <is>
          <t>EP1</t>
        </is>
      </c>
      <c r="B54" s="60" t="n"/>
      <c r="C54" s="81" t="inlineStr">
        <is>
          <t>Bit 1</t>
        </is>
      </c>
      <c r="D54" s="82">
        <f> 1: "Switched on", ready</f>
        <v/>
      </c>
    </row>
    <row customFormat="1" r="55" s="60">
      <c r="A55" s="80" t="inlineStr">
        <is>
          <t>EP2</t>
        </is>
      </c>
      <c r="B55" s="60" t="n"/>
      <c r="C55" s="81" t="inlineStr">
        <is>
          <t>Bit 2</t>
        </is>
      </c>
      <c r="D55" s="82">
        <f> 1: "Operation enabled", running</f>
        <v/>
      </c>
    </row>
    <row customFormat="1" r="56" s="60">
      <c r="A56" s="80" t="inlineStr">
        <is>
          <t>EP3</t>
        </is>
      </c>
      <c r="B56" s="60" t="n"/>
      <c r="C56" s="81" t="inlineStr">
        <is>
          <t>Bit 3</t>
        </is>
      </c>
      <c r="D56" s="82">
        <f> 1: Fault detection</f>
        <v/>
      </c>
    </row>
    <row customFormat="1" r="57" s="60">
      <c r="A57" s="80" t="inlineStr">
        <is>
          <t>EP4</t>
        </is>
      </c>
      <c r="B57" s="60" t="n"/>
      <c r="C57" s="81" t="inlineStr">
        <is>
          <t>Bit 4</t>
        </is>
      </c>
      <c r="D57" s="82" t="inlineStr">
        <is>
          <t>"Voltage enabled", power part connected to supply mains</t>
        </is>
      </c>
    </row>
    <row customFormat="1" r="58" s="60">
      <c r="A58" s="80" t="inlineStr">
        <is>
          <t>EP5</t>
        </is>
      </c>
      <c r="B58" s="60" t="n"/>
      <c r="C58" s="60" t="n"/>
      <c r="D58" s="84">
        <f> 0: Power part not connected to supply mains</f>
        <v/>
      </c>
    </row>
    <row customFormat="1" r="59" s="60">
      <c r="A59" s="80" t="inlineStr">
        <is>
          <t>EP6</t>
        </is>
      </c>
      <c r="B59" s="60" t="n"/>
      <c r="C59" s="60" t="n"/>
      <c r="D59" s="84">
        <f> 1: Power part connected to supply mains</f>
        <v/>
      </c>
    </row>
    <row customFormat="1" r="60" s="60">
      <c r="A60" s="80" t="inlineStr">
        <is>
          <t>EP7</t>
        </is>
      </c>
      <c r="B60" s="60" t="n"/>
      <c r="C60" s="60" t="n"/>
      <c r="D60" s="84" t="inlineStr">
        <is>
          <t>When the drive is powered by the power section only, this bit is always at 1.</t>
        </is>
      </c>
    </row>
    <row customFormat="1" r="61" s="60">
      <c r="A61" s="80" t="inlineStr">
        <is>
          <t>EP8</t>
        </is>
      </c>
      <c r="B61" s="60" t="n"/>
      <c r="C61" s="81" t="inlineStr">
        <is>
          <t>Bit 5</t>
        </is>
      </c>
      <c r="D61" s="82" t="inlineStr">
        <is>
          <t>Bit 5:  = 0: Quick stop</t>
        </is>
      </c>
    </row>
    <row customFormat="1" r="62" s="60">
      <c r="A62" s="80" t="inlineStr">
        <is>
          <t>EP9</t>
        </is>
      </c>
      <c r="B62" s="60" t="n"/>
      <c r="C62" s="81" t="inlineStr">
        <is>
          <t>Bit 6</t>
        </is>
      </c>
      <c r="D62" s="82" t="inlineStr">
        <is>
          <t>Bit 6:  = 1: "Switched on disabled", power section line supply locked</t>
        </is>
      </c>
    </row>
    <row customFormat="1" r="63" s="60">
      <c r="A63" s="80" t="inlineStr">
        <is>
          <t>EPA</t>
        </is>
      </c>
      <c r="B63" s="60" t="n"/>
      <c r="C63" s="81" t="inlineStr">
        <is>
          <t>Bit 7</t>
        </is>
      </c>
      <c r="D63" s="82" t="inlineStr">
        <is>
          <t>Bit 7:  Warning</t>
        </is>
      </c>
    </row>
    <row customFormat="1" r="64" s="60">
      <c r="A64" s="80" t="inlineStr">
        <is>
          <t>EPB</t>
        </is>
      </c>
      <c r="B64" s="60" t="n"/>
      <c r="C64" s="60" t="n"/>
      <c r="D64" s="84">
        <f> 0: No warning</f>
        <v/>
      </c>
    </row>
    <row customFormat="1" r="65" s="60">
      <c r="A65" s="80" t="inlineStr">
        <is>
          <t>EPC</t>
        </is>
      </c>
      <c r="B65" s="60" t="n"/>
      <c r="C65" s="60" t="n"/>
      <c r="D65" s="84">
        <f> 1: Warning active</f>
        <v/>
      </c>
    </row>
    <row customFormat="1" r="66" s="60">
      <c r="A66" s="80" t="inlineStr">
        <is>
          <t>EPD</t>
        </is>
      </c>
      <c r="B66" s="60" t="n"/>
      <c r="C66" s="81" t="inlineStr">
        <is>
          <t>Bit 8</t>
        </is>
      </c>
      <c r="D66" s="82" t="inlineStr">
        <is>
          <t>Bit 8:  Reserved (= 0)</t>
        </is>
      </c>
    </row>
    <row customFormat="1" r="67" s="60">
      <c r="A67" s="80" t="inlineStr">
        <is>
          <t>EPE</t>
        </is>
      </c>
      <c r="B67" s="60" t="n"/>
      <c r="C67" s="81" t="inlineStr">
        <is>
          <t>Bit 9</t>
        </is>
      </c>
      <c r="D67" s="82" t="inlineStr">
        <is>
          <t>Bit 9:  Remote: command or reference via fieldbus</t>
        </is>
      </c>
    </row>
    <row customFormat="1" r="68" s="60">
      <c r="A68" s="80" t="inlineStr">
        <is>
          <t>EPF</t>
        </is>
      </c>
      <c r="B68" s="60" t="n"/>
      <c r="C68" s="60" t="n"/>
      <c r="D68" s="84">
        <f> 0: Command or reference given via the graphic display terminal or remote display terminal</f>
        <v/>
      </c>
    </row>
    <row customFormat="1" r="69" s="60">
      <c r="A69" s="80" t="inlineStr">
        <is>
          <t>ETAD</t>
        </is>
      </c>
      <c r="B69" s="60" t="n"/>
      <c r="C69" s="60" t="n"/>
      <c r="D69" s="84">
        <f> 1: Command or reference via fieldbus</f>
        <v/>
      </c>
    </row>
    <row customFormat="1" r="70" s="60">
      <c r="A70" s="83" t="n"/>
      <c r="B70" s="60" t="n"/>
      <c r="C70" s="81" t="inlineStr">
        <is>
          <t>Bit 10</t>
        </is>
      </c>
      <c r="D70" s="82" t="inlineStr">
        <is>
          <t>Bit 10:  Target reference reached</t>
        </is>
      </c>
    </row>
    <row customFormat="1" r="71" s="60">
      <c r="A71" s="83" t="n"/>
      <c r="B71" s="60" t="n"/>
      <c r="C71" s="60" t="n"/>
      <c r="D71" s="84">
        <f> 0: The reference is not reached</f>
        <v/>
      </c>
    </row>
    <row customFormat="1" r="72" s="60">
      <c r="A72" s="83" t="n"/>
      <c r="B72" s="60" t="n"/>
      <c r="C72" s="60" t="n"/>
      <c r="D72" s="84">
        <f> 1: The reference has been reached</f>
        <v/>
      </c>
    </row>
    <row customFormat="1" r="73" s="60">
      <c r="A73" s="83" t="n"/>
      <c r="B73" s="60" t="n"/>
      <c r="C73" s="60" t="n"/>
      <c r="D73" s="84" t="inlineStr">
        <is>
          <t>When the drive is in speed mode, this is the reference frequency.</t>
        </is>
      </c>
    </row>
    <row customFormat="1" r="74" s="60">
      <c r="A74" s="83" t="n"/>
      <c r="B74" s="60" t="n"/>
      <c r="C74" s="81" t="inlineStr">
        <is>
          <t>Bit 11</t>
        </is>
      </c>
      <c r="D74" s="82" t="inlineStr">
        <is>
          <t>Bit 11:  "Internal limit active", reference outside limits</t>
        </is>
      </c>
    </row>
    <row customFormat="1" r="75" s="60">
      <c r="A75" s="83" t="n"/>
      <c r="B75" s="60" t="n"/>
      <c r="C75" s="60" t="n"/>
      <c r="D75" s="84">
        <f> 0: The reference is within the limits</f>
        <v/>
      </c>
    </row>
    <row customFormat="1" r="76" s="60">
      <c r="A76" s="83" t="n"/>
      <c r="B76" s="60" t="n"/>
      <c r="C76" s="60" t="n"/>
      <c r="D76" s="84">
        <f> 1: The reference is not within the limits</f>
        <v/>
      </c>
    </row>
    <row customFormat="1" r="77" s="60">
      <c r="A77" s="83" t="n"/>
      <c r="B77" s="60" t="n"/>
      <c r="C77" s="60" t="n"/>
      <c r="D77" s="84" t="inlineStr">
        <is>
          <t>When the drive is in speed mode, the limits are defined by the [Low speed] (LSP) and [High speed] (HSP) parameters.</t>
        </is>
      </c>
    </row>
    <row customFormat="1" r="78" s="60">
      <c r="A78" s="83" t="n"/>
      <c r="B78" s="60" t="n"/>
      <c r="C78" s="81" t="inlineStr">
        <is>
          <t>Bit 12</t>
        </is>
      </c>
      <c r="D78" s="82" t="inlineStr">
        <is>
          <t>Bit 12:  Reserved (= 0)</t>
        </is>
      </c>
    </row>
    <row customFormat="1" r="79" s="60">
      <c r="A79" s="83" t="n"/>
      <c r="B79" s="60" t="n"/>
      <c r="C79" s="81" t="inlineStr">
        <is>
          <t>Bit 13</t>
        </is>
      </c>
      <c r="D79" s="82" t="inlineStr">
        <is>
          <t>Bit 13:  Reserved (= 0)</t>
        </is>
      </c>
    </row>
    <row customFormat="1" r="80" s="60">
      <c r="A80" s="83" t="n"/>
      <c r="B80" s="60" t="n"/>
      <c r="C80" s="81" t="inlineStr">
        <is>
          <t>Bit 14</t>
        </is>
      </c>
      <c r="D80" s="82" t="inlineStr">
        <is>
          <t>Bit 14:  "Stop key", STOP via stop key</t>
        </is>
      </c>
    </row>
    <row customFormat="1" r="81" s="60">
      <c r="A81" s="83" t="n"/>
      <c r="B81" s="60" t="n"/>
      <c r="C81" s="60" t="n"/>
      <c r="D81" s="84">
        <f> 0: STOP key not active</f>
        <v/>
      </c>
    </row>
    <row customFormat="1" r="82" s="60">
      <c r="A82" s="83" t="n"/>
      <c r="B82" s="60" t="n"/>
      <c r="C82" s="60" t="n"/>
      <c r="D82" s="84">
        <f> 1: Stop triggered by the STOP key on the graphic display terminal or the remote display terminal</f>
        <v/>
      </c>
    </row>
    <row customFormat="1" r="83" s="60">
      <c r="A83" s="83" t="n"/>
      <c r="B83" s="60" t="n"/>
      <c r="C83" s="81" t="inlineStr">
        <is>
          <t>Bit 15</t>
        </is>
      </c>
      <c r="D83" s="82" t="inlineStr">
        <is>
          <t>Bit 15:  "Direction", direction of rotation</t>
        </is>
      </c>
    </row>
    <row customFormat="1" r="84" s="60">
      <c r="A84" s="83" t="n"/>
      <c r="B84" s="60" t="n"/>
      <c r="C84" s="60" t="n"/>
      <c r="D84" s="84">
        <f> 0: Forward rotation at output</f>
        <v/>
      </c>
    </row>
    <row customFormat="1" r="85" s="60">
      <c r="A85" s="83" t="n"/>
      <c r="B85" s="60" t="n"/>
      <c r="C85" s="60" t="n"/>
      <c r="D85" s="84">
        <f> 1: Reverse rotation at output</f>
        <v/>
      </c>
    </row>
    <row customFormat="1" r="86" s="60">
      <c r="A86" s="85" t="n"/>
      <c r="B86" s="86" t="n"/>
      <c r="C86" s="86" t="n"/>
      <c r="D86" s="87" t="inlineStr">
        <is>
          <t>The combination of Bits 0, 1, 2, 4, 5 and 6 defines the state in the DSP 402 state chart (refer to fieldbus manuals).</t>
        </is>
      </c>
    </row>
    <row customFormat="1" r="87" s="60">
      <c r="A87" s="80" t="inlineStr">
        <is>
          <t>ETI</t>
        </is>
      </c>
      <c r="B87" s="60" t="n"/>
      <c r="C87" s="81" t="inlineStr">
        <is>
          <t>Bit 0</t>
        </is>
      </c>
      <c r="D87" s="82">
        <f> 1: Access to the EEPROM non-volatile memory in progress</f>
        <v/>
      </c>
    </row>
    <row customFormat="1" r="88" s="60">
      <c r="A88" s="80" t="inlineStr">
        <is>
          <t>IP0</t>
        </is>
      </c>
      <c r="B88" s="60" t="n"/>
      <c r="C88" s="81" t="inlineStr">
        <is>
          <t>Bit 1</t>
        </is>
      </c>
      <c r="D88" s="82">
        <f> 0: No parameter consistency check</f>
        <v/>
      </c>
    </row>
    <row customFormat="1" r="89" s="60">
      <c r="A89" s="80" t="inlineStr">
        <is>
          <t>IP1</t>
        </is>
      </c>
      <c r="B89" s="60" t="n"/>
      <c r="C89" s="60" t="n"/>
      <c r="D89" s="84">
        <f> 1: Parameter consistency check</f>
        <v/>
      </c>
    </row>
    <row customFormat="1" r="90" s="60">
      <c r="A90" s="80" t="inlineStr">
        <is>
          <t>IP2</t>
        </is>
      </c>
      <c r="B90" s="60" t="n"/>
      <c r="C90" s="81" t="inlineStr">
        <is>
          <t>Bit 2</t>
        </is>
      </c>
      <c r="D90" s="82">
        <f> 0: The drive is not in operating state "Fault" or in  operating state "Fault" and the error is active</f>
        <v/>
      </c>
    </row>
    <row customFormat="1" r="91" s="60">
      <c r="A91" s="80" t="inlineStr">
        <is>
          <t>IP3</t>
        </is>
      </c>
      <c r="B91" s="60" t="n"/>
      <c r="C91" s="60" t="n"/>
      <c r="D91" s="84">
        <f> 1: The drive is in operating state "Fault" and the error is no longer active (not reset))</f>
        <v/>
      </c>
    </row>
    <row customFormat="1" r="92" s="60">
      <c r="A92" s="80" t="inlineStr">
        <is>
          <t>IP4</t>
        </is>
      </c>
      <c r="B92" s="60" t="n"/>
      <c r="C92" s="81" t="inlineStr">
        <is>
          <t>Bit 3</t>
        </is>
      </c>
      <c r="D92" s="82" t="inlineStr">
        <is>
          <t>Bit 3:  Reserved (= 0).</t>
        </is>
      </c>
    </row>
    <row customFormat="1" r="93" s="60">
      <c r="A93" s="80" t="inlineStr">
        <is>
          <t>IP5</t>
        </is>
      </c>
      <c r="B93" s="60" t="n"/>
      <c r="C93" s="81" t="inlineStr">
        <is>
          <t>Bit 4</t>
        </is>
      </c>
      <c r="D93" s="82">
        <f> 1: The drive is in speed mode</f>
        <v/>
      </c>
    </row>
    <row customFormat="1" r="94" s="60">
      <c r="A94" s="80" t="inlineStr">
        <is>
          <t>IP6</t>
        </is>
      </c>
      <c r="B94" s="60" t="n"/>
      <c r="C94" s="81" t="inlineStr">
        <is>
          <t>Bit 5</t>
        </is>
      </c>
      <c r="D94" s="82">
        <f> 1: DC injection active</f>
        <v/>
      </c>
    </row>
    <row customFormat="1" r="95" s="60">
      <c r="A95" s="80" t="inlineStr">
        <is>
          <t>IP7</t>
        </is>
      </c>
      <c r="B95" s="60" t="n"/>
      <c r="C95" s="81" t="inlineStr">
        <is>
          <t>Bit 6</t>
        </is>
      </c>
      <c r="D95" s="82">
        <f> 0: Drive in steady state</f>
        <v/>
      </c>
    </row>
    <row customFormat="1" r="96" s="60">
      <c r="A96" s="80" t="inlineStr">
        <is>
          <t>IP8</t>
        </is>
      </c>
      <c r="B96" s="60" t="n"/>
      <c r="C96" s="60" t="n"/>
      <c r="D96" s="84">
        <f> 1: Drive in transient state</f>
        <v/>
      </c>
    </row>
    <row customFormat="1" r="97" s="60">
      <c r="A97" s="80" t="inlineStr">
        <is>
          <t>IP9</t>
        </is>
      </c>
      <c r="B97" s="60" t="n"/>
      <c r="C97" s="81" t="inlineStr">
        <is>
          <t>Bit 7</t>
        </is>
      </c>
      <c r="D97" s="82">
        <f> 1: Motor thermal state threshold reached for the active motor</f>
        <v/>
      </c>
    </row>
    <row customFormat="1" r="98" s="60">
      <c r="A98" s="80" t="inlineStr">
        <is>
          <t>IPA</t>
        </is>
      </c>
      <c r="B98" s="60" t="n"/>
      <c r="C98" s="81" t="inlineStr">
        <is>
          <t>Bit 8</t>
        </is>
      </c>
      <c r="D98" s="82">
        <f> 1: DC bus overvoltage</f>
        <v/>
      </c>
    </row>
    <row customFormat="1" r="99" s="60">
      <c r="A99" s="80" t="inlineStr">
        <is>
          <t>IPB</t>
        </is>
      </c>
      <c r="B99" s="60" t="n"/>
      <c r="C99" s="81" t="inlineStr">
        <is>
          <t>Bit 9</t>
        </is>
      </c>
      <c r="D99" s="82">
        <f> 1: Acceleration active</f>
        <v/>
      </c>
    </row>
    <row customFormat="1" r="100" s="60">
      <c r="A100" s="80" t="inlineStr">
        <is>
          <t>IPC</t>
        </is>
      </c>
      <c r="B100" s="60" t="n"/>
      <c r="C100" s="81" t="inlineStr">
        <is>
          <t>Bit 10</t>
        </is>
      </c>
      <c r="D100" s="82">
        <f> 1: Deceleration active</f>
        <v/>
      </c>
    </row>
    <row customFormat="1" r="101" s="60">
      <c r="A101" s="80" t="inlineStr">
        <is>
          <t>IPD</t>
        </is>
      </c>
      <c r="B101" s="60" t="n"/>
      <c r="C101" s="81" t="inlineStr">
        <is>
          <t>Bit 11</t>
        </is>
      </c>
      <c r="D101" s="82">
        <f> 1: Current limit active</f>
        <v/>
      </c>
    </row>
    <row customFormat="1" r="102" s="60">
      <c r="A102" s="80" t="inlineStr">
        <is>
          <t>IPE</t>
        </is>
      </c>
      <c r="B102" s="60" t="n"/>
      <c r="C102" s="81" t="inlineStr">
        <is>
          <t>Bit 12</t>
        </is>
      </c>
      <c r="D102" s="82">
        <f> 1: Fast stop active</f>
        <v/>
      </c>
    </row>
    <row customFormat="1" r="103" s="60">
      <c r="A103" s="80" t="inlineStr">
        <is>
          <t>IPF</t>
        </is>
      </c>
      <c r="B103" s="60" t="n"/>
      <c r="C103" s="81" t="inlineStr">
        <is>
          <t>Bit 13 to 14</t>
        </is>
      </c>
      <c r="D103" s="82" t="inlineStr">
        <is>
          <t>bit 13 = 0 and bit 14 = 0: Drive controled by terminal</t>
        </is>
      </c>
    </row>
    <row customFormat="1" r="104" s="60">
      <c r="A104" s="83" t="n"/>
      <c r="B104" s="60" t="n"/>
      <c r="C104" s="60" t="n"/>
      <c r="D104" s="84" t="inlineStr">
        <is>
          <t>bit 13 = 1 and bit 14 = 0: Drive controled by remote keypad</t>
        </is>
      </c>
    </row>
    <row customFormat="1" r="105" s="60">
      <c r="A105" s="83" t="n"/>
      <c r="B105" s="60" t="n"/>
      <c r="C105" s="60" t="n"/>
      <c r="D105" s="84" t="inlineStr">
        <is>
          <t>bit 13 = 0 and bit 14 = 1: Drive controled by Modbus</t>
        </is>
      </c>
    </row>
    <row customFormat="1" r="106" s="60">
      <c r="A106" s="83" t="n"/>
      <c r="B106" s="60" t="n"/>
      <c r="C106" s="60" t="n"/>
      <c r="D106" s="84" t="inlineStr">
        <is>
          <t>bit 13 = 1 and bit 14 = 1: Drive controled by CANopen or the network card</t>
        </is>
      </c>
    </row>
    <row customFormat="1" r="107" s="60">
      <c r="A107" s="83" t="n"/>
      <c r="B107" s="60" t="n"/>
      <c r="C107" s="81" t="inlineStr">
        <is>
          <t>Bit 15</t>
        </is>
      </c>
      <c r="D107" s="82">
        <f> 0: Forward operation applied before the ramp</f>
        <v/>
      </c>
    </row>
    <row customFormat="1" r="108" s="60">
      <c r="A108" s="85" t="n"/>
      <c r="B108" s="86" t="n"/>
      <c r="C108" s="86" t="n"/>
      <c r="D108" s="87">
        <f> 1: Reverse operation applied before the ramp</f>
        <v/>
      </c>
    </row>
    <row customFormat="1" r="109" s="60">
      <c r="A109" s="80" t="inlineStr">
        <is>
          <t>CRC</t>
        </is>
      </c>
      <c r="B109" s="60" t="n"/>
      <c r="C109" s="81" t="inlineStr">
        <is>
          <t>Bit 0</t>
        </is>
      </c>
      <c r="D109" s="82">
        <f> 1 : Terminal board</f>
        <v/>
      </c>
    </row>
    <row customFormat="1" r="110" s="60">
      <c r="A110" s="83" t="n"/>
      <c r="B110" s="60" t="n"/>
      <c r="C110" s="81" t="inlineStr">
        <is>
          <t>Bit 1</t>
        </is>
      </c>
      <c r="D110" s="82">
        <f> 1 : Local keypad</f>
        <v/>
      </c>
    </row>
    <row customFormat="1" r="111" s="60">
      <c r="A111" s="83" t="n"/>
      <c r="B111" s="60" t="n"/>
      <c r="C111" s="81" t="inlineStr">
        <is>
          <t>Bit 2</t>
        </is>
      </c>
      <c r="D111" s="82">
        <f> 1 : Deported keypad</f>
        <v/>
      </c>
    </row>
    <row customFormat="1" r="112" s="60">
      <c r="A112" s="83" t="n"/>
      <c r="B112" s="60" t="n"/>
      <c r="C112" s="81" t="inlineStr">
        <is>
          <t>Bit 3</t>
        </is>
      </c>
      <c r="D112" s="82">
        <f> 1 : Modbus</f>
        <v/>
      </c>
    </row>
    <row customFormat="1" r="113" s="60">
      <c r="A113" s="83" t="n"/>
      <c r="B113" s="60" t="n"/>
      <c r="C113" s="81" t="inlineStr">
        <is>
          <t>Bit 4</t>
        </is>
      </c>
      <c r="D113" s="82">
        <f> 1 : Modbus 2</f>
        <v/>
      </c>
    </row>
    <row customFormat="1" r="114" s="60">
      <c r="A114" s="83" t="n"/>
      <c r="B114" s="60" t="n"/>
      <c r="C114" s="81" t="inlineStr">
        <is>
          <t>Bit 5</t>
        </is>
      </c>
      <c r="D114" s="82">
        <f> 1 : HMI Panel</f>
        <v/>
      </c>
    </row>
    <row customFormat="1" r="115" s="60">
      <c r="A115" s="83" t="n"/>
      <c r="B115" s="60" t="n"/>
      <c r="C115" s="81" t="inlineStr">
        <is>
          <t>Bit 6</t>
        </is>
      </c>
      <c r="D115" s="82">
        <f> 1 : CANopen</f>
        <v/>
      </c>
    </row>
    <row customFormat="1" r="116" s="60">
      <c r="A116" s="83" t="n"/>
      <c r="B116" s="60" t="n"/>
      <c r="C116" s="81" t="inlineStr">
        <is>
          <t>Bit 7</t>
        </is>
      </c>
      <c r="D116" s="82">
        <f> 1 : Terminal up-Down speed</f>
        <v/>
      </c>
    </row>
    <row customFormat="1" r="117" s="60">
      <c r="A117" s="83" t="n"/>
      <c r="B117" s="60" t="n"/>
      <c r="C117" s="81" t="inlineStr">
        <is>
          <t>Bit 8</t>
        </is>
      </c>
      <c r="D117" s="82">
        <f> 1 : Deported keypad up-down speed</f>
        <v/>
      </c>
    </row>
    <row customFormat="1" r="118" s="60">
      <c r="A118" s="83" t="n"/>
      <c r="B118" s="60" t="n"/>
      <c r="C118" s="81" t="inlineStr">
        <is>
          <t>Bit 9</t>
        </is>
      </c>
      <c r="D118" s="82">
        <f> 1 : COM option board</f>
        <v/>
      </c>
    </row>
    <row customFormat="1" r="119" s="60">
      <c r="A119" s="83" t="n"/>
      <c r="B119" s="60" t="n"/>
      <c r="C119" s="81" t="inlineStr">
        <is>
          <t>Bit 10</t>
        </is>
      </c>
      <c r="D119" s="82" t="inlineStr">
        <is>
          <t>Reserved</t>
        </is>
      </c>
    </row>
    <row customFormat="1" r="120" s="60">
      <c r="A120" s="83" t="n"/>
      <c r="B120" s="60" t="n"/>
      <c r="C120" s="81" t="inlineStr">
        <is>
          <t>Bit 11</t>
        </is>
      </c>
      <c r="D120" s="82">
        <f> 1 : Embedded Ethernet</f>
        <v/>
      </c>
    </row>
    <row customFormat="1" r="121" s="60">
      <c r="A121" s="83" t="n"/>
      <c r="B121" s="60" t="n"/>
      <c r="C121" s="81" t="inlineStr">
        <is>
          <t>Bit 12</t>
        </is>
      </c>
      <c r="D121" s="82">
        <f> 1 : PLC Inside by ethernet advanced option</f>
        <v/>
      </c>
    </row>
    <row customFormat="1" r="122" s="60">
      <c r="A122" s="83" t="n"/>
      <c r="B122" s="60" t="n"/>
      <c r="C122" s="81" t="inlineStr">
        <is>
          <t>Bit 13</t>
        </is>
      </c>
      <c r="D122" s="82" t="inlineStr">
        <is>
          <t>Reserved</t>
        </is>
      </c>
    </row>
    <row customFormat="1" r="123" s="60">
      <c r="A123" s="83" t="n"/>
      <c r="B123" s="60" t="n"/>
      <c r="C123" s="81" t="inlineStr">
        <is>
          <t>Bit 14</t>
        </is>
      </c>
      <c r="D123" s="82">
        <f> 1 : Indus</f>
        <v/>
      </c>
    </row>
    <row customFormat="1" r="124" s="60">
      <c r="A124" s="85" t="n"/>
      <c r="B124" s="86" t="n"/>
      <c r="C124" s="89" t="inlineStr">
        <is>
          <t>Bit 15</t>
        </is>
      </c>
      <c r="D124" s="90">
        <f> 1 : PowerSuite</f>
        <v/>
      </c>
    </row>
    <row customFormat="1" r="125" s="60">
      <c r="A125" s="80" t="inlineStr">
        <is>
          <t>CCC</t>
        </is>
      </c>
      <c r="B125" s="60" t="n"/>
      <c r="C125" s="81" t="inlineStr">
        <is>
          <t>Bit 0</t>
        </is>
      </c>
      <c r="D125" s="82">
        <f> 1 : Terminal board</f>
        <v/>
      </c>
    </row>
    <row customFormat="1" r="126" s="60">
      <c r="A126" s="83" t="n"/>
      <c r="B126" s="60" t="n"/>
      <c r="C126" s="81" t="inlineStr">
        <is>
          <t>Bit 1</t>
        </is>
      </c>
      <c r="D126" s="82">
        <f> 1 : Local keypad</f>
        <v/>
      </c>
    </row>
    <row customFormat="1" r="127" s="60">
      <c r="A127" s="83" t="n"/>
      <c r="B127" s="60" t="n"/>
      <c r="C127" s="81" t="inlineStr">
        <is>
          <t>Bit 2</t>
        </is>
      </c>
      <c r="D127" s="82">
        <f> 1 : Deported keypad</f>
        <v/>
      </c>
    </row>
    <row customFormat="1" r="128" s="60">
      <c r="A128" s="83" t="n"/>
      <c r="B128" s="60" t="n"/>
      <c r="C128" s="81" t="inlineStr">
        <is>
          <t>Bit 3</t>
        </is>
      </c>
      <c r="D128" s="82">
        <f> 1 : Modbus</f>
        <v/>
      </c>
    </row>
    <row customFormat="1" r="129" s="60">
      <c r="A129" s="83" t="n"/>
      <c r="B129" s="60" t="n"/>
      <c r="C129" s="81" t="inlineStr">
        <is>
          <t>Bit 4</t>
        </is>
      </c>
      <c r="D129" s="82">
        <f> 1 : Modbus 2</f>
        <v/>
      </c>
    </row>
    <row customFormat="1" r="130" s="60">
      <c r="A130" s="83" t="n"/>
      <c r="B130" s="60" t="n"/>
      <c r="C130" s="81" t="inlineStr">
        <is>
          <t>Bit 5</t>
        </is>
      </c>
      <c r="D130" s="82">
        <f> 1 : HMI Panel</f>
        <v/>
      </c>
    </row>
    <row customFormat="1" r="131" s="60">
      <c r="A131" s="83" t="n"/>
      <c r="B131" s="60" t="n"/>
      <c r="C131" s="81" t="inlineStr">
        <is>
          <t>Bit 6</t>
        </is>
      </c>
      <c r="D131" s="82">
        <f> 1 : CANopen</f>
        <v/>
      </c>
    </row>
    <row customFormat="1" r="132" s="60">
      <c r="A132" s="83" t="n"/>
      <c r="B132" s="60" t="n"/>
      <c r="C132" s="81" t="inlineStr">
        <is>
          <t>Bit 7</t>
        </is>
      </c>
      <c r="D132" s="82">
        <f> 1 : Terminal up-Down speed</f>
        <v/>
      </c>
    </row>
    <row customFormat="1" r="133" s="60">
      <c r="A133" s="83" t="n"/>
      <c r="B133" s="60" t="n"/>
      <c r="C133" s="81" t="inlineStr">
        <is>
          <t>Bit 8</t>
        </is>
      </c>
      <c r="D133" s="82">
        <f> 1 : Deported keypad up-down speed</f>
        <v/>
      </c>
    </row>
    <row customFormat="1" r="134" s="60">
      <c r="A134" s="83" t="n"/>
      <c r="B134" s="60" t="n"/>
      <c r="C134" s="81" t="inlineStr">
        <is>
          <t>Bit 9</t>
        </is>
      </c>
      <c r="D134" s="82">
        <f> 1 : COM option board</f>
        <v/>
      </c>
    </row>
    <row customFormat="1" r="135" s="60">
      <c r="A135" s="83" t="n"/>
      <c r="B135" s="60" t="n"/>
      <c r="C135" s="81" t="inlineStr">
        <is>
          <t>Bit 10</t>
        </is>
      </c>
      <c r="D135" s="82" t="inlineStr">
        <is>
          <t>Reserved</t>
        </is>
      </c>
    </row>
    <row customFormat="1" r="136" s="60">
      <c r="A136" s="83" t="n"/>
      <c r="B136" s="60" t="n"/>
      <c r="C136" s="81" t="inlineStr">
        <is>
          <t>Bit 11</t>
        </is>
      </c>
      <c r="D136" s="82">
        <f> 1 : Embedded Ethernet</f>
        <v/>
      </c>
    </row>
    <row customFormat="1" r="137" s="60">
      <c r="A137" s="83" t="n"/>
      <c r="B137" s="60" t="n"/>
      <c r="C137" s="81" t="inlineStr">
        <is>
          <t>Bit 12</t>
        </is>
      </c>
      <c r="D137" s="82">
        <f> 1 : PLC Inside by ethernet advanced option</f>
        <v/>
      </c>
    </row>
    <row customFormat="1" r="138" s="60">
      <c r="A138" s="83" t="n"/>
      <c r="B138" s="60" t="n"/>
      <c r="C138" s="81" t="inlineStr">
        <is>
          <t>Bit 13</t>
        </is>
      </c>
      <c r="D138" s="82" t="inlineStr">
        <is>
          <t>Reserved</t>
        </is>
      </c>
    </row>
    <row customFormat="1" r="139" s="60">
      <c r="A139" s="83" t="n"/>
      <c r="B139" s="60" t="n"/>
      <c r="C139" s="81" t="inlineStr">
        <is>
          <t>Bit 14</t>
        </is>
      </c>
      <c r="D139" s="82">
        <f> 1 : Indus</f>
        <v/>
      </c>
    </row>
    <row customFormat="1" r="140" s="60">
      <c r="A140" s="85" t="n"/>
      <c r="B140" s="86" t="n"/>
      <c r="C140" s="89" t="inlineStr">
        <is>
          <t>Bit 15</t>
        </is>
      </c>
      <c r="D140" s="90">
        <f> 1 : PowerSuite</f>
        <v/>
      </c>
    </row>
    <row customFormat="1" r="141" s="60">
      <c r="A141" s="80" t="inlineStr">
        <is>
          <t>IL1R</t>
        </is>
      </c>
      <c r="B141" s="60" t="n"/>
      <c r="C141" s="81" t="inlineStr">
        <is>
          <t>Bit 0</t>
        </is>
      </c>
      <c r="D141" s="82" t="inlineStr">
        <is>
          <t>"LI1" logic inputs real image</t>
        </is>
      </c>
    </row>
    <row customFormat="1" r="142" s="60">
      <c r="A142" s="83" t="n"/>
      <c r="B142" s="60" t="n"/>
      <c r="C142" s="81" t="inlineStr">
        <is>
          <t>Bit 1</t>
        </is>
      </c>
      <c r="D142" s="82" t="inlineStr">
        <is>
          <t>"LI2" logic inputs real image</t>
        </is>
      </c>
    </row>
    <row customFormat="1" r="143" s="60">
      <c r="A143" s="83" t="n"/>
      <c r="B143" s="60" t="n"/>
      <c r="C143" s="81" t="inlineStr">
        <is>
          <t>Bit 2</t>
        </is>
      </c>
      <c r="D143" s="82" t="inlineStr">
        <is>
          <t>"LI3" logic inputs real image</t>
        </is>
      </c>
    </row>
    <row customFormat="1" r="144" s="60">
      <c r="A144" s="83" t="n"/>
      <c r="B144" s="60" t="n"/>
      <c r="C144" s="81" t="inlineStr">
        <is>
          <t>Bit 3</t>
        </is>
      </c>
      <c r="D144" s="82" t="inlineStr">
        <is>
          <t>"LI4" logic inputs real image</t>
        </is>
      </c>
    </row>
    <row customFormat="1" r="145" s="60">
      <c r="A145" s="83" t="n"/>
      <c r="B145" s="60" t="n"/>
      <c r="C145" s="81" t="inlineStr">
        <is>
          <t>Bit 4</t>
        </is>
      </c>
      <c r="D145" s="82" t="inlineStr">
        <is>
          <t>"LI5" logic inputs real image</t>
        </is>
      </c>
    </row>
    <row customFormat="1" r="146" s="60">
      <c r="A146" s="83" t="n"/>
      <c r="B146" s="60" t="n"/>
      <c r="C146" s="81" t="inlineStr">
        <is>
          <t>Bit 5</t>
        </is>
      </c>
      <c r="D146" s="82" t="inlineStr">
        <is>
          <t>"LI6" logic inputs real image</t>
        </is>
      </c>
    </row>
    <row customFormat="1" r="147" s="60">
      <c r="A147" s="83" t="n"/>
      <c r="B147" s="60" t="n"/>
      <c r="C147" s="81" t="inlineStr">
        <is>
          <t>Bit 6</t>
        </is>
      </c>
      <c r="D147" s="82" t="inlineStr">
        <is>
          <t>"LI7" logic inputs real image</t>
        </is>
      </c>
    </row>
    <row customFormat="1" r="148" s="60">
      <c r="A148" s="83" t="n"/>
      <c r="B148" s="60" t="n"/>
      <c r="C148" s="81" t="inlineStr">
        <is>
          <t>Bit 7</t>
        </is>
      </c>
      <c r="D148" s="82" t="inlineStr">
        <is>
          <t>"LI8" logic inputs real image</t>
        </is>
      </c>
    </row>
    <row customFormat="1" r="149" s="60">
      <c r="A149" s="83" t="n"/>
      <c r="B149" s="60" t="n"/>
      <c r="C149" s="81" t="inlineStr">
        <is>
          <t>Bit 8</t>
        </is>
      </c>
      <c r="D149" s="82" t="inlineStr">
        <is>
          <t>Reserved</t>
        </is>
      </c>
    </row>
    <row customFormat="1" r="150" s="60">
      <c r="A150" s="83" t="n"/>
      <c r="B150" s="60" t="n"/>
      <c r="C150" s="81" t="inlineStr">
        <is>
          <t>Bit 9</t>
        </is>
      </c>
      <c r="D150" s="82" t="inlineStr">
        <is>
          <t>Reserved</t>
        </is>
      </c>
    </row>
    <row customFormat="1" r="151" s="60">
      <c r="A151" s="83" t="n"/>
      <c r="B151" s="60" t="n"/>
      <c r="C151" s="81" t="inlineStr">
        <is>
          <t>Bit 10</t>
        </is>
      </c>
      <c r="D151" s="82" t="inlineStr">
        <is>
          <t>"LI11" logic inputs real image</t>
        </is>
      </c>
    </row>
    <row customFormat="1" r="152" s="60">
      <c r="A152" s="83" t="n"/>
      <c r="B152" s="60" t="n"/>
      <c r="C152" s="81" t="inlineStr">
        <is>
          <t>Bit 11</t>
        </is>
      </c>
      <c r="D152" s="82" t="inlineStr">
        <is>
          <t>"LI12" logic inputs real image</t>
        </is>
      </c>
    </row>
    <row customFormat="1" r="153" s="60">
      <c r="A153" s="83" t="n"/>
      <c r="B153" s="60" t="n"/>
      <c r="C153" s="81" t="inlineStr">
        <is>
          <t>Bit 12</t>
        </is>
      </c>
      <c r="D153" s="82" t="inlineStr">
        <is>
          <t>"LI13" logic inputs real image</t>
        </is>
      </c>
    </row>
    <row customFormat="1" r="154" s="60">
      <c r="A154" s="83" t="n"/>
      <c r="B154" s="60" t="n"/>
      <c r="C154" s="81" t="inlineStr">
        <is>
          <t>Bit 13</t>
        </is>
      </c>
      <c r="D154" s="82" t="inlineStr">
        <is>
          <t>"LI14" logic inputs real image</t>
        </is>
      </c>
    </row>
    <row customFormat="1" r="155" s="60">
      <c r="A155" s="83" t="n"/>
      <c r="B155" s="60" t="n"/>
      <c r="C155" s="81" t="inlineStr">
        <is>
          <t>Bit 14</t>
        </is>
      </c>
      <c r="D155" s="82" t="inlineStr">
        <is>
          <t>"LI15" logic inputs real image</t>
        </is>
      </c>
    </row>
    <row customFormat="1" r="156" s="60">
      <c r="A156" s="85" t="n"/>
      <c r="B156" s="86" t="n"/>
      <c r="C156" s="89" t="inlineStr">
        <is>
          <t>Bit 15</t>
        </is>
      </c>
      <c r="D156" s="90" t="inlineStr">
        <is>
          <t>"LI16" logic inputs real image</t>
        </is>
      </c>
    </row>
    <row customFormat="1" r="157" s="60">
      <c r="A157" s="80" t="inlineStr">
        <is>
          <t>OL1R</t>
        </is>
      </c>
      <c r="B157" s="60" t="n"/>
      <c r="C157" s="81" t="inlineStr">
        <is>
          <t>Bit 0</t>
        </is>
      </c>
      <c r="D157" s="82" t="inlineStr">
        <is>
          <t>"R1" relay real image</t>
        </is>
      </c>
    </row>
    <row customFormat="1" r="158" s="60">
      <c r="A158" s="83" t="n"/>
      <c r="B158" s="60" t="n"/>
      <c r="C158" s="81" t="inlineStr">
        <is>
          <t>Bit 1</t>
        </is>
      </c>
      <c r="D158" s="82" t="inlineStr">
        <is>
          <t>"R2" relay real image</t>
        </is>
      </c>
    </row>
    <row customFormat="1" r="159" s="60">
      <c r="A159" s="83" t="n"/>
      <c r="B159" s="60" t="n"/>
      <c r="C159" s="81" t="inlineStr">
        <is>
          <t>Bit 2</t>
        </is>
      </c>
      <c r="D159" s="82" t="inlineStr">
        <is>
          <t>"R3" relay real image</t>
        </is>
      </c>
    </row>
    <row customFormat="1" r="160" s="60">
      <c r="A160" s="83" t="n"/>
      <c r="B160" s="60" t="n"/>
      <c r="C160" s="81" t="inlineStr">
        <is>
          <t>Bit 3</t>
        </is>
      </c>
      <c r="D160" s="82" t="inlineStr">
        <is>
          <t>"R4" relay real image</t>
        </is>
      </c>
    </row>
    <row customFormat="1" r="161" s="60">
      <c r="A161" s="83" t="n"/>
      <c r="B161" s="60" t="n"/>
      <c r="C161" s="81" t="inlineStr">
        <is>
          <t>Bit 4</t>
        </is>
      </c>
      <c r="D161" s="82" t="inlineStr">
        <is>
          <t>"R5" relay real image</t>
        </is>
      </c>
    </row>
    <row customFormat="1" r="162" s="60">
      <c r="A162" s="83" t="n"/>
      <c r="B162" s="60" t="n"/>
      <c r="C162" s="81" t="inlineStr">
        <is>
          <t>Bit 5</t>
        </is>
      </c>
      <c r="D162" s="82" t="inlineStr">
        <is>
          <t>"R6" relay real image</t>
        </is>
      </c>
    </row>
    <row customFormat="1" r="163" s="60">
      <c r="A163" s="83" t="n"/>
      <c r="B163" s="60" t="n"/>
      <c r="C163" s="81" t="inlineStr">
        <is>
          <t>Bit 6</t>
        </is>
      </c>
      <c r="D163" s="82" t="inlineStr">
        <is>
          <t>Reserved</t>
        </is>
      </c>
    </row>
    <row customFormat="1" r="164" s="60">
      <c r="A164" s="83" t="n"/>
      <c r="B164" s="60" t="n"/>
      <c r="C164" s="81" t="inlineStr">
        <is>
          <t>Bit 7</t>
        </is>
      </c>
      <c r="D164" s="82" t="inlineStr">
        <is>
          <t>Reserved</t>
        </is>
      </c>
    </row>
    <row customFormat="1" r="165" s="60">
      <c r="A165" s="83" t="n"/>
      <c r="B165" s="60" t="n"/>
      <c r="C165" s="81" t="inlineStr">
        <is>
          <t>Bit 8</t>
        </is>
      </c>
      <c r="D165" s="82" t="inlineStr">
        <is>
          <t>"DO1" logic outputs real image</t>
        </is>
      </c>
    </row>
    <row customFormat="1" r="166" s="60">
      <c r="A166" s="83" t="n"/>
      <c r="B166" s="60" t="n"/>
      <c r="C166" s="81" t="inlineStr">
        <is>
          <t>Bit 9</t>
        </is>
      </c>
      <c r="D166" s="82" t="inlineStr">
        <is>
          <t>"DO2" logic outputs real image</t>
        </is>
      </c>
    </row>
    <row customFormat="1" r="167" s="60">
      <c r="A167" s="83" t="n"/>
      <c r="B167" s="60" t="n"/>
      <c r="C167" s="81" t="inlineStr">
        <is>
          <t>Bit 10</t>
        </is>
      </c>
      <c r="D167" s="82" t="inlineStr">
        <is>
          <t>Reserved</t>
        </is>
      </c>
    </row>
    <row customFormat="1" r="168" s="60">
      <c r="A168" s="83" t="n"/>
      <c r="B168" s="60" t="n"/>
      <c r="C168" s="81" t="inlineStr">
        <is>
          <t>Bit 11</t>
        </is>
      </c>
      <c r="D168" s="82" t="inlineStr">
        <is>
          <t>Reserved</t>
        </is>
      </c>
    </row>
    <row customFormat="1" r="169" s="60">
      <c r="A169" s="83" t="n"/>
      <c r="B169" s="60" t="n"/>
      <c r="C169" s="81" t="inlineStr">
        <is>
          <t>Bit 12</t>
        </is>
      </c>
      <c r="D169" s="82" t="inlineStr">
        <is>
          <t>"DO11" logic outputs real image</t>
        </is>
      </c>
    </row>
    <row customFormat="1" r="170" s="60">
      <c r="A170" s="83" t="n"/>
      <c r="B170" s="60" t="n"/>
      <c r="C170" s="81" t="inlineStr">
        <is>
          <t>Bit 13</t>
        </is>
      </c>
      <c r="D170" s="82" t="inlineStr">
        <is>
          <t>"DO12" logic outputs real image</t>
        </is>
      </c>
    </row>
    <row customFormat="1" r="171" s="60">
      <c r="A171" s="83" t="n"/>
      <c r="B171" s="60" t="n"/>
      <c r="C171" s="81" t="inlineStr">
        <is>
          <t>Bit 14</t>
        </is>
      </c>
      <c r="D171" s="82" t="inlineStr">
        <is>
          <t>Reserved</t>
        </is>
      </c>
    </row>
    <row customFormat="1" r="172" s="60">
      <c r="A172" s="85" t="n"/>
      <c r="B172" s="86" t="n"/>
      <c r="C172" s="89" t="inlineStr">
        <is>
          <t>Bit 15</t>
        </is>
      </c>
      <c r="D172" s="90" t="inlineStr">
        <is>
          <t>Reserved</t>
        </is>
      </c>
    </row>
    <row customFormat="1" r="173" s="60">
      <c r="A173" s="80" t="inlineStr">
        <is>
          <t>CIC</t>
        </is>
      </c>
      <c r="B173" s="60" t="n"/>
      <c r="C173" s="81" t="inlineStr">
        <is>
          <t>Bit 0</t>
        </is>
      </c>
      <c r="D173" s="82">
        <f> 1: Change of rating.</f>
        <v/>
      </c>
    </row>
    <row customFormat="1" r="174" s="60">
      <c r="A174" s="83" t="n"/>
      <c r="B174" s="60" t="n"/>
      <c r="C174" s="81" t="inlineStr">
        <is>
          <t>Bit 1</t>
        </is>
      </c>
      <c r="D174" s="82">
        <f> 1: The fielbus module has been added.</f>
        <v/>
      </c>
    </row>
    <row customFormat="1" r="175" s="60">
      <c r="A175" s="83" t="n"/>
      <c r="B175" s="60" t="n"/>
      <c r="C175" s="81" t="inlineStr">
        <is>
          <t>Bit 2</t>
        </is>
      </c>
      <c r="D175" s="82">
        <f> 1: The fielbus module has been removed.</f>
        <v/>
      </c>
    </row>
    <row customFormat="1" r="176" s="60">
      <c r="A176" s="83" t="n"/>
      <c r="B176" s="60" t="n"/>
      <c r="C176" s="81" t="inlineStr">
        <is>
          <t>Bit 3</t>
        </is>
      </c>
      <c r="D176" s="82">
        <f> 1: Loaded config invalid.</f>
        <v/>
      </c>
    </row>
    <row customFormat="1" r="177" s="60">
      <c r="A177" s="83" t="n"/>
      <c r="B177" s="60" t="n"/>
      <c r="C177" s="81" t="inlineStr">
        <is>
          <t>Bit 4</t>
        </is>
      </c>
      <c r="D177" s="82">
        <f> 1: The fielbus module has been changed.</f>
        <v/>
      </c>
    </row>
    <row customFormat="1" r="178" s="60">
      <c r="A178" s="83" t="n"/>
      <c r="B178" s="60" t="n"/>
      <c r="C178" s="81" t="inlineStr">
        <is>
          <t>Bit 5</t>
        </is>
      </c>
      <c r="D178" s="82" t="inlineStr">
        <is>
          <t>Reserved (=0).</t>
        </is>
      </c>
    </row>
    <row customFormat="1" r="179" s="60">
      <c r="A179" s="83" t="n"/>
      <c r="B179" s="60" t="n"/>
      <c r="C179" s="81" t="inlineStr">
        <is>
          <t>Bit 6</t>
        </is>
      </c>
      <c r="D179" s="82" t="inlineStr">
        <is>
          <t>Reserved (=0).</t>
        </is>
      </c>
    </row>
    <row customFormat="1" r="180" s="60">
      <c r="A180" s="83" t="n"/>
      <c r="B180" s="60" t="n"/>
      <c r="C180" s="81" t="inlineStr">
        <is>
          <t>Bit 7</t>
        </is>
      </c>
      <c r="D180" s="82" t="inlineStr">
        <is>
          <t>Reserved (=0).</t>
        </is>
      </c>
    </row>
    <row customFormat="1" r="181" s="60">
      <c r="A181" s="83" t="n"/>
      <c r="B181" s="60" t="n"/>
      <c r="C181" s="81" t="inlineStr">
        <is>
          <t>Bit 8</t>
        </is>
      </c>
      <c r="D181" s="82">
        <f> 1: The IO module has been added.</f>
        <v/>
      </c>
    </row>
    <row customFormat="1" r="182" s="60">
      <c r="A182" s="83" t="n"/>
      <c r="B182" s="60" t="n"/>
      <c r="C182" s="81" t="inlineStr">
        <is>
          <t>Bit 9</t>
        </is>
      </c>
      <c r="D182" s="82">
        <f> 1: The IO module has been removed.</f>
        <v/>
      </c>
    </row>
    <row customFormat="1" r="183" s="60">
      <c r="A183" s="83" t="n"/>
      <c r="B183" s="60" t="n"/>
      <c r="C183" s="81" t="inlineStr">
        <is>
          <t>Bit 10</t>
        </is>
      </c>
      <c r="D183" s="82">
        <f> 1: The IO module has been changed.</f>
        <v/>
      </c>
    </row>
    <row customFormat="1" r="184" s="60">
      <c r="A184" s="83" t="n"/>
      <c r="B184" s="60" t="n"/>
      <c r="C184" s="81" t="inlineStr">
        <is>
          <t>Bit 11</t>
        </is>
      </c>
      <c r="D184" s="82">
        <f> 1: The encoder module has been added.</f>
        <v/>
      </c>
    </row>
    <row customFormat="1" r="185" s="60">
      <c r="A185" s="83" t="n"/>
      <c r="B185" s="60" t="n"/>
      <c r="C185" s="81" t="inlineStr">
        <is>
          <t>Bit 12</t>
        </is>
      </c>
      <c r="D185" s="82">
        <f> 1: The encoder module has been removed.</f>
        <v/>
      </c>
    </row>
    <row customFormat="1" r="186" s="60">
      <c r="A186" s="83" t="n"/>
      <c r="B186" s="60" t="n"/>
      <c r="C186" s="81" t="inlineStr">
        <is>
          <t>Bit 13</t>
        </is>
      </c>
      <c r="D186" s="82">
        <f> 1: The encoder module has been changed.</f>
        <v/>
      </c>
    </row>
    <row customFormat="1" r="187" s="60">
      <c r="A187" s="83" t="n"/>
      <c r="B187" s="60" t="n"/>
      <c r="C187" s="81" t="inlineStr">
        <is>
          <t>Bit 14</t>
        </is>
      </c>
      <c r="D187" s="82">
        <f> 1: The control board has been changed.</f>
        <v/>
      </c>
    </row>
    <row customFormat="1" r="188" s="60">
      <c r="A188" s="85" t="n"/>
      <c r="B188" s="86" t="n"/>
      <c r="C188" s="86" t="n"/>
      <c r="D188" s="87" t="inlineStr">
        <is>
          <t>If one of these events occurs, the drive will trigger an error [Invalid configiguration] (CFI) and then automatically restore the factory settings.</t>
        </is>
      </c>
    </row>
    <row customFormat="1" r="189" s="60">
      <c r="A189" s="80" t="inlineStr">
        <is>
          <t>CNF3</t>
        </is>
      </c>
      <c r="B189" s="60" t="n"/>
      <c r="C189" s="81" t="inlineStr">
        <is>
          <t>Bit 0</t>
        </is>
      </c>
      <c r="D189" s="82" t="inlineStr">
        <is>
          <t xml:space="preserve">CNF3 - Modbus timeout </t>
        </is>
      </c>
    </row>
    <row customFormat="1" r="190" s="60">
      <c r="A190" s="83" t="n"/>
      <c r="B190" s="60" t="n"/>
      <c r="C190" s="81" t="inlineStr">
        <is>
          <t>Bit 1</t>
        </is>
      </c>
      <c r="D190" s="82" t="inlineStr">
        <is>
          <t>CNF3 - Network overload</t>
        </is>
      </c>
    </row>
    <row customFormat="1" r="191" s="60">
      <c r="A191" s="83" t="n"/>
      <c r="B191" s="60" t="n"/>
      <c r="C191" s="81" t="inlineStr">
        <is>
          <t>Bit 2</t>
        </is>
      </c>
      <c r="D191" s="82" t="inlineStr">
        <is>
          <t>CNF3 - EIP timeoout</t>
        </is>
      </c>
    </row>
    <row customFormat="1" r="192" s="60">
      <c r="A192" s="83" t="n"/>
      <c r="B192" s="60" t="n"/>
      <c r="C192" s="81" t="inlineStr">
        <is>
          <t>Bit 3</t>
        </is>
      </c>
      <c r="D192" s="82" t="inlineStr">
        <is>
          <t>CNF3 - EIP idle pool</t>
        </is>
      </c>
    </row>
    <row customFormat="1" r="193" s="60">
      <c r="A193" s="83" t="n"/>
      <c r="B193" s="60" t="n"/>
      <c r="C193" s="81" t="inlineStr">
        <is>
          <t>Bit 4</t>
        </is>
      </c>
      <c r="D193" s="82" t="inlineStr">
        <is>
          <t>CNF3 - EIP force trip</t>
        </is>
      </c>
    </row>
    <row customFormat="1" r="194" s="60">
      <c r="A194" s="83" t="n"/>
      <c r="B194" s="60" t="n"/>
      <c r="C194" s="81" t="inlineStr">
        <is>
          <t>Bit 5</t>
        </is>
      </c>
      <c r="D194" s="82" t="inlineStr">
        <is>
          <t>CNF3 - Fast Data lost</t>
        </is>
      </c>
    </row>
    <row customFormat="1" r="195" s="60">
      <c r="A195" s="83" t="n"/>
      <c r="B195" s="60" t="n"/>
      <c r="C195" s="81" t="inlineStr">
        <is>
          <t>Bit 6</t>
        </is>
      </c>
      <c r="D195" s="82" t="inlineStr">
        <is>
          <t>Reserved</t>
        </is>
      </c>
    </row>
    <row customFormat="1" r="196" s="60">
      <c r="A196" s="83" t="n"/>
      <c r="B196" s="60" t="n"/>
      <c r="C196" s="81" t="inlineStr">
        <is>
          <t>Bit 7</t>
        </is>
      </c>
      <c r="D196" s="82" t="inlineStr">
        <is>
          <t>Reserved</t>
        </is>
      </c>
    </row>
    <row customFormat="1" r="197" s="60">
      <c r="A197" s="83" t="n"/>
      <c r="B197" s="60" t="n"/>
      <c r="C197" s="81" t="inlineStr">
        <is>
          <t>Bit 8</t>
        </is>
      </c>
      <c r="D197" s="82" t="inlineStr">
        <is>
          <t>Reserved</t>
        </is>
      </c>
    </row>
    <row customFormat="1" r="198" s="60">
      <c r="A198" s="83" t="n"/>
      <c r="B198" s="60" t="n"/>
      <c r="C198" s="81" t="inlineStr">
        <is>
          <t>Bit 9</t>
        </is>
      </c>
      <c r="D198" s="82" t="inlineStr">
        <is>
          <t>Reserved</t>
        </is>
      </c>
    </row>
    <row customFormat="1" r="199" s="60">
      <c r="A199" s="83" t="n"/>
      <c r="B199" s="60" t="n"/>
      <c r="C199" s="81" t="inlineStr">
        <is>
          <t>Bit 10</t>
        </is>
      </c>
      <c r="D199" s="82" t="inlineStr">
        <is>
          <t>Reserved</t>
        </is>
      </c>
    </row>
    <row customFormat="1" r="200" s="60">
      <c r="A200" s="83" t="n"/>
      <c r="B200" s="60" t="n"/>
      <c r="C200" s="81" t="inlineStr">
        <is>
          <t>Bit 11</t>
        </is>
      </c>
      <c r="D200" s="82" t="inlineStr">
        <is>
          <t>Reserved</t>
        </is>
      </c>
    </row>
    <row customFormat="1" r="201" s="60">
      <c r="A201" s="83" t="n"/>
      <c r="B201" s="60" t="n"/>
      <c r="C201" s="81" t="inlineStr">
        <is>
          <t>Bit 12</t>
        </is>
      </c>
      <c r="D201" s="82" t="inlineStr">
        <is>
          <t>Reserved</t>
        </is>
      </c>
    </row>
    <row customFormat="1" r="202" s="60">
      <c r="A202" s="83" t="n"/>
      <c r="B202" s="60" t="n"/>
      <c r="C202" s="81" t="inlineStr">
        <is>
          <t>Bit 13</t>
        </is>
      </c>
      <c r="D202" s="82" t="inlineStr">
        <is>
          <t>Reserved</t>
        </is>
      </c>
    </row>
    <row customFormat="1" r="203" s="60">
      <c r="A203" s="83" t="n"/>
      <c r="B203" s="60" t="n"/>
      <c r="C203" s="81" t="inlineStr">
        <is>
          <t>Bit 14</t>
        </is>
      </c>
      <c r="D203" s="82" t="inlineStr">
        <is>
          <t>Reserved</t>
        </is>
      </c>
    </row>
    <row customFormat="1" r="204" s="60">
      <c r="A204" s="85" t="n"/>
      <c r="B204" s="86" t="n"/>
      <c r="C204" s="89" t="inlineStr">
        <is>
          <t>Bit 15</t>
        </is>
      </c>
      <c r="D204" s="90" t="inlineStr">
        <is>
          <t>Reserved</t>
        </is>
      </c>
    </row>
    <row customFormat="1" r="205" s="60">
      <c r="A205" s="80" t="inlineStr">
        <is>
          <t>INFO</t>
        </is>
      </c>
      <c r="B205" s="60" t="n"/>
      <c r="C205" s="81" t="inlineStr">
        <is>
          <t>Bit 0</t>
        </is>
      </c>
      <c r="D205" s="82" t="inlineStr">
        <is>
          <t>PLC Inside compatibility error</t>
        </is>
      </c>
    </row>
    <row customFormat="1" r="206" s="60">
      <c r="A206" s="83" t="n"/>
      <c r="B206" s="60" t="n"/>
      <c r="C206" s="81" t="inlineStr">
        <is>
          <t>Bit 1</t>
        </is>
      </c>
      <c r="D206" s="82" t="inlineStr">
        <is>
          <t>HMI Panel compatibility error</t>
        </is>
      </c>
    </row>
    <row customFormat="1" r="207" s="60">
      <c r="A207" s="83" t="n"/>
      <c r="B207" s="60" t="n"/>
      <c r="C207" s="81" t="inlineStr">
        <is>
          <t>Bit 2</t>
        </is>
      </c>
      <c r="D207" s="82" t="inlineStr">
        <is>
          <t>IO Module configuration error</t>
        </is>
      </c>
    </row>
    <row customFormat="1" r="208" s="60">
      <c r="A208" s="83" t="n"/>
      <c r="B208" s="60" t="n"/>
      <c r="C208" s="81" t="inlineStr">
        <is>
          <t>Bit 3</t>
        </is>
      </c>
      <c r="D208" s="82" t="inlineStr">
        <is>
          <t>PLC Inside not identified</t>
        </is>
      </c>
    </row>
    <row customFormat="1" r="209" s="60">
      <c r="A209" s="83" t="n"/>
      <c r="B209" s="60" t="n"/>
      <c r="C209" s="81" t="inlineStr">
        <is>
          <t>Bit 4</t>
        </is>
      </c>
      <c r="D209" s="82" t="inlineStr">
        <is>
          <t>IO Scanner not running</t>
        </is>
      </c>
    </row>
    <row customFormat="1" r="210" s="60">
      <c r="A210" s="83" t="n"/>
      <c r="B210" s="60" t="n"/>
      <c r="C210" s="81" t="inlineStr">
        <is>
          <t>Bit 5</t>
        </is>
      </c>
      <c r="D210" s="82" t="inlineStr">
        <is>
          <t>IO Scanner not configured</t>
        </is>
      </c>
    </row>
    <row customFormat="1" r="211" s="60">
      <c r="A211" s="83" t="n"/>
      <c r="B211" s="60" t="n"/>
      <c r="C211" s="81" t="inlineStr">
        <is>
          <t>Bit 6</t>
        </is>
      </c>
      <c r="D211" s="82" t="inlineStr">
        <is>
          <t>PLC Inside Run delay timeout</t>
        </is>
      </c>
    </row>
    <row customFormat="1" r="212" s="60">
      <c r="A212" s="83" t="n"/>
      <c r="B212" s="60" t="n"/>
      <c r="C212" s="81" t="inlineStr">
        <is>
          <t>Bit 7</t>
        </is>
      </c>
      <c r="D212" s="82" t="inlineStr">
        <is>
          <t>Reserved</t>
        </is>
      </c>
    </row>
    <row customFormat="1" r="213" s="60">
      <c r="A213" s="83" t="n"/>
      <c r="B213" s="60" t="n"/>
      <c r="C213" s="81" t="inlineStr">
        <is>
          <t>Bit 8</t>
        </is>
      </c>
      <c r="D213" s="82" t="inlineStr">
        <is>
          <t>Reserved</t>
        </is>
      </c>
    </row>
    <row customFormat="1" r="214" s="60">
      <c r="A214" s="83" t="n"/>
      <c r="B214" s="60" t="n"/>
      <c r="C214" s="81" t="inlineStr">
        <is>
          <t>Bit 9</t>
        </is>
      </c>
      <c r="D214" s="82" t="inlineStr">
        <is>
          <t>Reserved</t>
        </is>
      </c>
    </row>
    <row customFormat="1" r="215" s="60">
      <c r="A215" s="83" t="n"/>
      <c r="B215" s="60" t="n"/>
      <c r="C215" s="81" t="inlineStr">
        <is>
          <t>Bit 10</t>
        </is>
      </c>
      <c r="D215" s="82" t="inlineStr">
        <is>
          <t>Reserved</t>
        </is>
      </c>
    </row>
    <row customFormat="1" r="216" s="60">
      <c r="A216" s="83" t="n"/>
      <c r="B216" s="60" t="n"/>
      <c r="C216" s="81" t="inlineStr">
        <is>
          <t>Bit 11</t>
        </is>
      </c>
      <c r="D216" s="82" t="inlineStr">
        <is>
          <t>Reserved</t>
        </is>
      </c>
    </row>
    <row customFormat="1" r="217" s="60">
      <c r="A217" s="83" t="n"/>
      <c r="B217" s="60" t="n"/>
      <c r="C217" s="81" t="inlineStr">
        <is>
          <t>Bit 12</t>
        </is>
      </c>
      <c r="D217" s="82" t="inlineStr">
        <is>
          <t>Reserved</t>
        </is>
      </c>
    </row>
    <row customFormat="1" r="218" s="60">
      <c r="A218" s="83" t="n"/>
      <c r="B218" s="60" t="n"/>
      <c r="C218" s="81" t="inlineStr">
        <is>
          <t>Bit 13</t>
        </is>
      </c>
      <c r="D218" s="82" t="inlineStr">
        <is>
          <t>Reserved</t>
        </is>
      </c>
    </row>
    <row customFormat="1" r="219" s="60">
      <c r="A219" s="83" t="n"/>
      <c r="B219" s="60" t="n"/>
      <c r="C219" s="81" t="inlineStr">
        <is>
          <t>Bit 14</t>
        </is>
      </c>
      <c r="D219" s="82" t="inlineStr">
        <is>
          <t>Reserved</t>
        </is>
      </c>
    </row>
    <row customFormat="1" r="220" s="60">
      <c r="A220" s="85" t="n"/>
      <c r="B220" s="86" t="n"/>
      <c r="C220" s="89" t="inlineStr">
        <is>
          <t>Bit 15</t>
        </is>
      </c>
      <c r="D220" s="90" t="inlineStr">
        <is>
          <t>Reserved</t>
        </is>
      </c>
    </row>
    <row customFormat="1" r="221" s="60">
      <c r="A221" s="80" t="inlineStr">
        <is>
          <t>CRP0</t>
        </is>
      </c>
      <c r="B221" s="88" t="inlineStr">
        <is>
          <t>Bit 0 to Bit 7: Active command channels</t>
        </is>
      </c>
      <c r="C221" s="60" t="n"/>
      <c r="D221" s="60" t="n"/>
    </row>
    <row customFormat="1" r="222" s="60">
      <c r="A222" s="80" t="inlineStr">
        <is>
          <t>CRP1</t>
        </is>
      </c>
      <c r="B222" s="60" t="n"/>
      <c r="C222" s="60" t="n"/>
      <c r="D222" s="84">
        <f>0 : The terminal board is the active channel.</f>
        <v/>
      </c>
    </row>
    <row customFormat="1" r="223" s="60">
      <c r="A223" s="80" t="inlineStr">
        <is>
          <t>CRP2</t>
        </is>
      </c>
      <c r="B223" s="60" t="n"/>
      <c r="C223" s="60" t="n"/>
      <c r="D223" s="84">
        <f>1 : The local keypad is the active channel.</f>
        <v/>
      </c>
    </row>
    <row customFormat="1" r="224" s="60">
      <c r="A224" s="80" t="inlineStr">
        <is>
          <t>CRP3</t>
        </is>
      </c>
      <c r="B224" s="60" t="n"/>
      <c r="C224" s="60" t="n"/>
      <c r="D224" s="84">
        <f>2 : The remote keypad is the active channel.</f>
        <v/>
      </c>
    </row>
    <row customFormat="1" r="225" s="60">
      <c r="A225" s="80" t="inlineStr">
        <is>
          <t>CRP4</t>
        </is>
      </c>
      <c r="B225" s="60" t="n"/>
      <c r="C225" s="60" t="n"/>
      <c r="D225" s="84">
        <f>3 : Modbus is the active channel.</f>
        <v/>
      </c>
    </row>
    <row customFormat="1" r="226" s="60">
      <c r="A226" s="80" t="inlineStr">
        <is>
          <t>CRP5</t>
        </is>
      </c>
      <c r="B226" s="60" t="n"/>
      <c r="C226" s="60" t="n"/>
      <c r="D226" s="84">
        <f>4 : Reserved</f>
        <v/>
      </c>
    </row>
    <row customFormat="1" r="227" s="60">
      <c r="A227" s="80" t="inlineStr">
        <is>
          <t>CRP6</t>
        </is>
      </c>
      <c r="B227" s="60" t="n"/>
      <c r="C227" s="60" t="n"/>
      <c r="D227" s="84">
        <f>5 : Reserved</f>
        <v/>
      </c>
    </row>
    <row customFormat="1" r="228" s="60">
      <c r="A228" s="80" t="inlineStr">
        <is>
          <t>CRP7</t>
        </is>
      </c>
      <c r="B228" s="60" t="n"/>
      <c r="C228" s="60" t="n"/>
      <c r="D228" s="84">
        <f>6 : CANopen is the active channel.</f>
        <v/>
      </c>
    </row>
    <row customFormat="1" r="229" s="60">
      <c r="A229" s="80" t="inlineStr">
        <is>
          <t>CRP8</t>
        </is>
      </c>
      <c r="B229" s="60" t="n"/>
      <c r="C229" s="60" t="n"/>
      <c r="D229" s="84">
        <f>7 : The terminals are the active channel in the +/- speed reference.</f>
        <v/>
      </c>
    </row>
    <row customFormat="1" r="230" s="60">
      <c r="A230" s="80" t="inlineStr">
        <is>
          <t>CRP9</t>
        </is>
      </c>
      <c r="B230" s="60" t="n"/>
      <c r="C230" s="60" t="n"/>
      <c r="D230" s="84">
        <f>8 : The remote keypad is the active channel (up-down speed)</f>
        <v/>
      </c>
    </row>
    <row customFormat="1" r="231" s="60">
      <c r="A231" s="80" t="inlineStr">
        <is>
          <t>CRPA</t>
        </is>
      </c>
      <c r="B231" s="60" t="n"/>
      <c r="C231" s="60" t="n"/>
      <c r="D231" s="84">
        <f>9 : The fieldbus module is the active channel.</f>
        <v/>
      </c>
    </row>
    <row customFormat="1" r="232" s="60">
      <c r="A232" s="80" t="inlineStr">
        <is>
          <t>CRPB</t>
        </is>
      </c>
      <c r="B232" s="60" t="n"/>
      <c r="C232" s="60" t="n"/>
      <c r="D232" s="84">
        <f>10 :  Reserved</f>
        <v/>
      </c>
    </row>
    <row customFormat="1" r="233" s="60">
      <c r="A233" s="80" t="inlineStr">
        <is>
          <t>CRPC</t>
        </is>
      </c>
      <c r="B233" s="60" t="n"/>
      <c r="C233" s="60" t="n"/>
      <c r="D233" s="84">
        <f>11 :  Reserved</f>
        <v/>
      </c>
    </row>
    <row customFormat="1" r="234" s="60">
      <c r="A234" s="80" t="inlineStr">
        <is>
          <t>CRPD</t>
        </is>
      </c>
      <c r="B234" s="60" t="n"/>
      <c r="C234" s="60" t="n"/>
      <c r="D234" s="84">
        <f>12 :  Reserved</f>
        <v/>
      </c>
    </row>
    <row customFormat="1" r="235" s="60">
      <c r="A235" s="80" t="inlineStr">
        <is>
          <t>CRPE</t>
        </is>
      </c>
      <c r="B235" s="60" t="n"/>
      <c r="C235" s="60" t="n"/>
      <c r="D235" s="84">
        <f>13 :  Reserved</f>
        <v/>
      </c>
    </row>
    <row customFormat="1" r="236" s="60">
      <c r="A236" s="80" t="inlineStr">
        <is>
          <t>CRPF</t>
        </is>
      </c>
      <c r="B236" s="60" t="n"/>
      <c r="C236" s="60" t="n"/>
      <c r="D236" s="84">
        <f>14 :  Reserved</f>
        <v/>
      </c>
    </row>
    <row customFormat="1" r="237" s="60">
      <c r="A237" s="83" t="n"/>
      <c r="B237" s="60" t="n"/>
      <c r="C237" s="60" t="n"/>
      <c r="D237" s="84">
        <f>15 :  SoMove software is the active channel.</f>
        <v/>
      </c>
    </row>
    <row customFormat="1" r="238" s="60">
      <c r="A238" s="83" t="n"/>
      <c r="B238" s="88" t="inlineStr">
        <is>
          <t>Bit 8 to Bit 15: Active reference channels</t>
        </is>
      </c>
      <c r="C238" s="60" t="n"/>
      <c r="D238" s="60" t="n"/>
    </row>
    <row customFormat="1" r="239" s="60">
      <c r="A239" s="83" t="n"/>
      <c r="B239" s="60" t="n"/>
      <c r="C239" s="60" t="n"/>
      <c r="D239" s="84">
        <f>0 : The terminals are the active channel via an analog input.</f>
        <v/>
      </c>
    </row>
    <row customFormat="1" r="240" s="60">
      <c r="A240" s="83" t="n"/>
      <c r="B240" s="60" t="n"/>
      <c r="C240" s="60" t="n"/>
      <c r="D240" s="84">
        <f>1 : The local keypad is the active channel.</f>
        <v/>
      </c>
    </row>
    <row customFormat="1" r="241" s="60">
      <c r="A241" s="83" t="n"/>
      <c r="B241" s="60" t="n"/>
      <c r="C241" s="60" t="n"/>
      <c r="D241" s="84">
        <f>2 : The remote keypad is the active channel.</f>
        <v/>
      </c>
    </row>
    <row customFormat="1" r="242" s="60">
      <c r="A242" s="83" t="n"/>
      <c r="B242" s="60" t="n"/>
      <c r="C242" s="60" t="n"/>
      <c r="D242" s="84">
        <f>3 : Modbus is the active channel.</f>
        <v/>
      </c>
    </row>
    <row customFormat="1" r="243" s="60">
      <c r="A243" s="83" t="n"/>
      <c r="B243" s="60" t="n"/>
      <c r="C243" s="60" t="n"/>
      <c r="D243" s="84">
        <f>4 : Reserved</f>
        <v/>
      </c>
    </row>
    <row customFormat="1" r="244" s="60">
      <c r="A244" s="83" t="n"/>
      <c r="B244" s="60" t="n"/>
      <c r="C244" s="60" t="n"/>
      <c r="D244" s="84">
        <f>5 : Reserved</f>
        <v/>
      </c>
    </row>
    <row customFormat="1" r="245" s="60">
      <c r="A245" s="83" t="n"/>
      <c r="B245" s="60" t="n"/>
      <c r="C245" s="60" t="n"/>
      <c r="D245" s="84">
        <f>6 : CANopen is the active channel.</f>
        <v/>
      </c>
    </row>
    <row customFormat="1" r="246" s="60">
      <c r="A246" s="83" t="n"/>
      <c r="B246" s="60" t="n"/>
      <c r="C246" s="60" t="n"/>
      <c r="D246" s="84">
        <f>7 : The terminals are the active channel in the +/- speed reference.</f>
        <v/>
      </c>
    </row>
    <row customFormat="1" r="247" s="60">
      <c r="A247" s="83" t="n"/>
      <c r="B247" s="60" t="n"/>
      <c r="C247" s="60" t="n"/>
      <c r="D247" s="84">
        <f>8 : The remote keypad is the active channel (up-down speed)</f>
        <v/>
      </c>
    </row>
    <row customFormat="1" r="248" s="60">
      <c r="A248" s="83" t="n"/>
      <c r="B248" s="60" t="n"/>
      <c r="C248" s="60" t="n"/>
      <c r="D248" s="84">
        <f>9 : The fieldbus module is the active channel.</f>
        <v/>
      </c>
    </row>
    <row customFormat="1" r="249" s="60">
      <c r="A249" s="83" t="n"/>
      <c r="B249" s="60" t="n"/>
      <c r="C249" s="60" t="n"/>
      <c r="D249" s="84">
        <f>10 :  Reserved</f>
        <v/>
      </c>
    </row>
    <row customFormat="1" r="250" s="60">
      <c r="A250" s="83" t="n"/>
      <c r="B250" s="60" t="n"/>
      <c r="C250" s="60" t="n"/>
      <c r="D250" s="84">
        <f>11 :  Reserved</f>
        <v/>
      </c>
    </row>
    <row customFormat="1" r="251" s="60">
      <c r="A251" s="83" t="n"/>
      <c r="B251" s="60" t="n"/>
      <c r="C251" s="60" t="n"/>
      <c r="D251" s="84">
        <f>12 :  Reserved</f>
        <v/>
      </c>
    </row>
    <row customFormat="1" r="252" s="60">
      <c r="A252" s="83" t="n"/>
      <c r="B252" s="60" t="n"/>
      <c r="C252" s="60" t="n"/>
      <c r="D252" s="84">
        <f>13 :  Reserved</f>
        <v/>
      </c>
    </row>
    <row customFormat="1" r="253" s="60">
      <c r="A253" s="83" t="n"/>
      <c r="B253" s="60" t="n"/>
      <c r="C253" s="60" t="n"/>
      <c r="D253" s="84">
        <f>14 :  Reserved</f>
        <v/>
      </c>
    </row>
    <row customFormat="1" r="254" s="60">
      <c r="A254" s="85" t="n"/>
      <c r="B254" s="86" t="n"/>
      <c r="C254" s="86" t="n"/>
      <c r="D254" s="87">
        <f>15 :  SoMove software is the active channel.</f>
        <v/>
      </c>
    </row>
    <row customFormat="1" r="255" s="60">
      <c r="A255" s="80" t="inlineStr">
        <is>
          <t>FRY</t>
        </is>
      </c>
      <c r="B255" s="60" t="n"/>
      <c r="C255" s="81" t="inlineStr">
        <is>
          <t>Bit 0</t>
        </is>
      </c>
      <c r="D255" s="82">
        <f> 1 : All parameters</f>
        <v/>
      </c>
    </row>
    <row customFormat="1" r="256" s="60">
      <c r="A256" s="83" t="n"/>
      <c r="B256" s="60" t="n"/>
      <c r="C256" s="81" t="inlineStr">
        <is>
          <t>Bit 1</t>
        </is>
      </c>
      <c r="D256" s="82">
        <f> 1 : Drive configuration</f>
        <v/>
      </c>
    </row>
    <row customFormat="1" r="257" s="60">
      <c r="A257" s="83" t="n"/>
      <c r="B257" s="60" t="n"/>
      <c r="C257" s="81" t="inlineStr">
        <is>
          <t>Bit 2</t>
        </is>
      </c>
      <c r="D257" s="82" t="inlineStr">
        <is>
          <t>Reserved</t>
        </is>
      </c>
    </row>
    <row customFormat="1" r="258" s="60">
      <c r="A258" s="83" t="n"/>
      <c r="B258" s="60" t="n"/>
      <c r="C258" s="81" t="inlineStr">
        <is>
          <t>Bit 3</t>
        </is>
      </c>
      <c r="D258" s="82">
        <f> 1 : Motor parameters</f>
        <v/>
      </c>
    </row>
    <row customFormat="1" r="259" s="60">
      <c r="A259" s="83" t="n"/>
      <c r="B259" s="60" t="n"/>
      <c r="C259" s="81" t="inlineStr">
        <is>
          <t>Bit 4</t>
        </is>
      </c>
      <c r="D259" s="82">
        <f> 1 : Communication menu</f>
        <v/>
      </c>
    </row>
    <row customFormat="1" r="260" s="60">
      <c r="A260" s="83" t="n"/>
      <c r="B260" s="60" t="n"/>
      <c r="C260" s="81" t="inlineStr">
        <is>
          <t>Bit 5</t>
        </is>
      </c>
      <c r="D260" s="82" t="inlineStr">
        <is>
          <t>Reserved</t>
        </is>
      </c>
    </row>
    <row customFormat="1" r="261" s="60">
      <c r="A261" s="83" t="n"/>
      <c r="B261" s="60" t="n"/>
      <c r="C261" s="81" t="inlineStr">
        <is>
          <t>Bit 6</t>
        </is>
      </c>
      <c r="D261" s="82" t="inlineStr">
        <is>
          <t>Reserved</t>
        </is>
      </c>
    </row>
    <row customFormat="1" r="262" s="60">
      <c r="A262" s="83" t="n"/>
      <c r="B262" s="60" t="n"/>
      <c r="C262" s="81" t="inlineStr">
        <is>
          <t>Bit 7</t>
        </is>
      </c>
      <c r="D262" s="82">
        <f> 1 : Display menu</f>
        <v/>
      </c>
    </row>
    <row customFormat="1" r="263" s="60">
      <c r="A263" s="83" t="n"/>
      <c r="B263" s="60" t="n"/>
      <c r="C263" s="81" t="inlineStr">
        <is>
          <t>Bit 8</t>
        </is>
      </c>
      <c r="D263" s="82">
        <f> 1: External Controller </f>
        <v/>
      </c>
    </row>
    <row customFormat="1" r="264" s="60">
      <c r="A264" s="83" t="n"/>
      <c r="B264" s="60" t="n"/>
      <c r="C264" s="81" t="inlineStr">
        <is>
          <t>Bit 9</t>
        </is>
      </c>
      <c r="D264" s="82" t="inlineStr">
        <is>
          <t>Reserved</t>
        </is>
      </c>
    </row>
    <row customFormat="1" r="265" s="60">
      <c r="A265" s="83" t="n"/>
      <c r="B265" s="60" t="n"/>
      <c r="C265" s="81" t="inlineStr">
        <is>
          <t>Bit 10</t>
        </is>
      </c>
      <c r="D265" s="82" t="inlineStr">
        <is>
          <t>Reserved</t>
        </is>
      </c>
    </row>
    <row customFormat="1" r="266" s="60">
      <c r="A266" s="83" t="n"/>
      <c r="B266" s="60" t="n"/>
      <c r="C266" s="81" t="inlineStr">
        <is>
          <t>Bit 11</t>
        </is>
      </c>
      <c r="D266" s="82" t="inlineStr">
        <is>
          <t>Reserved</t>
        </is>
      </c>
    </row>
    <row customFormat="1" r="267" s="60">
      <c r="A267" s="83" t="n"/>
      <c r="B267" s="60" t="n"/>
      <c r="C267" s="81" t="inlineStr">
        <is>
          <t>Bit 12</t>
        </is>
      </c>
      <c r="D267" s="82" t="inlineStr">
        <is>
          <t>Reserved</t>
        </is>
      </c>
    </row>
    <row customFormat="1" r="268" s="60">
      <c r="A268" s="83" t="n"/>
      <c r="B268" s="60" t="n"/>
      <c r="C268" s="81" t="inlineStr">
        <is>
          <t>Bit 13</t>
        </is>
      </c>
      <c r="D268" s="82" t="inlineStr">
        <is>
          <t>Reserved</t>
        </is>
      </c>
    </row>
    <row customFormat="1" r="269" s="60">
      <c r="A269" s="83" t="n"/>
      <c r="B269" s="60" t="n"/>
      <c r="C269" s="81" t="inlineStr">
        <is>
          <t>Bit 14</t>
        </is>
      </c>
      <c r="D269" s="82" t="inlineStr">
        <is>
          <t>Reserved</t>
        </is>
      </c>
    </row>
    <row customFormat="1" r="270" s="60">
      <c r="A270" s="85" t="n"/>
      <c r="B270" s="86" t="n"/>
      <c r="C270" s="89" t="inlineStr">
        <is>
          <t>Bit 15</t>
        </is>
      </c>
      <c r="D270" s="90">
        <f> 1 : Communication option parameters</f>
        <v/>
      </c>
    </row>
    <row customFormat="1" r="271" s="60">
      <c r="A271" s="80" t="inlineStr">
        <is>
          <t>EWE</t>
        </is>
      </c>
      <c r="B271" s="60" t="n"/>
      <c r="C271" s="81" t="inlineStr">
        <is>
          <t>Bit 0</t>
        </is>
      </c>
      <c r="D271" s="82">
        <f> 1 : Enable Web</f>
        <v/>
      </c>
    </row>
    <row customFormat="1" r="272" s="60">
      <c r="A272" s="85" t="n"/>
      <c r="B272" s="86" t="n"/>
      <c r="C272" s="89" t="inlineStr">
        <is>
          <t>Bit 1</t>
        </is>
      </c>
      <c r="D272" s="90">
        <f> 1 : Enable Email</f>
        <v/>
      </c>
    </row>
    <row customFormat="1" r="273" s="60">
      <c r="A273" s="80" t="inlineStr">
        <is>
          <t>IL1I</t>
        </is>
      </c>
      <c r="B273" s="60" t="n"/>
      <c r="C273" s="81" t="inlineStr">
        <is>
          <t>Bit 0</t>
        </is>
      </c>
      <c r="D273" s="82" t="inlineStr">
        <is>
          <t>"LI1" logic inputs physical image</t>
        </is>
      </c>
    </row>
    <row customFormat="1" r="274" s="60">
      <c r="A274" s="83" t="n"/>
      <c r="B274" s="60" t="n"/>
      <c r="C274" s="81" t="inlineStr">
        <is>
          <t>Bit 1</t>
        </is>
      </c>
      <c r="D274" s="82" t="inlineStr">
        <is>
          <t>"LI2" logic inputs physical image</t>
        </is>
      </c>
    </row>
    <row customFormat="1" r="275" s="60">
      <c r="A275" s="83" t="n"/>
      <c r="B275" s="60" t="n"/>
      <c r="C275" s="81" t="inlineStr">
        <is>
          <t>Bit 2</t>
        </is>
      </c>
      <c r="D275" s="82" t="inlineStr">
        <is>
          <t>"LI3" logic inputs physical image</t>
        </is>
      </c>
    </row>
    <row customFormat="1" r="276" s="60">
      <c r="A276" s="83" t="n"/>
      <c r="B276" s="60" t="n"/>
      <c r="C276" s="81" t="inlineStr">
        <is>
          <t>Bit 3</t>
        </is>
      </c>
      <c r="D276" s="82" t="inlineStr">
        <is>
          <t>"LI4" logic inputs physical image</t>
        </is>
      </c>
    </row>
    <row customFormat="1" r="277" s="60">
      <c r="A277" s="83" t="n"/>
      <c r="B277" s="60" t="n"/>
      <c r="C277" s="81" t="inlineStr">
        <is>
          <t>Bit 4</t>
        </is>
      </c>
      <c r="D277" s="82" t="inlineStr">
        <is>
          <t>"LI5" logic inputs physical image</t>
        </is>
      </c>
    </row>
    <row customFormat="1" r="278" s="60">
      <c r="A278" s="83" t="n"/>
      <c r="B278" s="60" t="n"/>
      <c r="C278" s="81" t="inlineStr">
        <is>
          <t>Bit 5</t>
        </is>
      </c>
      <c r="D278" s="82" t="inlineStr">
        <is>
          <t>"LI6" logic inputs physical image</t>
        </is>
      </c>
    </row>
    <row customFormat="1" r="279" s="60">
      <c r="A279" s="83" t="n"/>
      <c r="B279" s="60" t="n"/>
      <c r="C279" s="81" t="inlineStr">
        <is>
          <t>Bit 6</t>
        </is>
      </c>
      <c r="D279" s="82" t="inlineStr">
        <is>
          <t>"LI7" logic inputs physical image</t>
        </is>
      </c>
    </row>
    <row customFormat="1" r="280" s="60">
      <c r="A280" s="83" t="n"/>
      <c r="B280" s="60" t="n"/>
      <c r="C280" s="81" t="inlineStr">
        <is>
          <t>Bit 7</t>
        </is>
      </c>
      <c r="D280" s="82" t="inlineStr">
        <is>
          <t>"LI8" logic inputs physical image</t>
        </is>
      </c>
    </row>
    <row customFormat="1" r="281" s="60">
      <c r="A281" s="83" t="n"/>
      <c r="B281" s="60" t="n"/>
      <c r="C281" s="81" t="inlineStr">
        <is>
          <t>Bit 8</t>
        </is>
      </c>
      <c r="D281" s="82" t="inlineStr">
        <is>
          <t>Reserved</t>
        </is>
      </c>
    </row>
    <row customFormat="1" r="282" s="60">
      <c r="A282" s="83" t="n"/>
      <c r="B282" s="60" t="n"/>
      <c r="C282" s="81" t="inlineStr">
        <is>
          <t>Bit 9</t>
        </is>
      </c>
      <c r="D282" s="82" t="inlineStr">
        <is>
          <t>Reserved</t>
        </is>
      </c>
    </row>
    <row customFormat="1" r="283" s="60">
      <c r="A283" s="83" t="n"/>
      <c r="B283" s="60" t="n"/>
      <c r="C283" s="81" t="inlineStr">
        <is>
          <t>Bit 10</t>
        </is>
      </c>
      <c r="D283" s="82" t="inlineStr">
        <is>
          <t>"LI11" logic inputs physical image</t>
        </is>
      </c>
    </row>
    <row customFormat="1" r="284" s="60">
      <c r="A284" s="83" t="n"/>
      <c r="B284" s="60" t="n"/>
      <c r="C284" s="81" t="inlineStr">
        <is>
          <t>Bit 11</t>
        </is>
      </c>
      <c r="D284" s="82" t="inlineStr">
        <is>
          <t>"LI12" logic inputs physical image</t>
        </is>
      </c>
    </row>
    <row customFormat="1" r="285" s="60">
      <c r="A285" s="83" t="n"/>
      <c r="B285" s="60" t="n"/>
      <c r="C285" s="81" t="inlineStr">
        <is>
          <t>Bit 12</t>
        </is>
      </c>
      <c r="D285" s="82" t="inlineStr">
        <is>
          <t>"LI13" logic inputs physical image</t>
        </is>
      </c>
    </row>
    <row customFormat="1" r="286" s="60">
      <c r="A286" s="83" t="n"/>
      <c r="B286" s="60" t="n"/>
      <c r="C286" s="81" t="inlineStr">
        <is>
          <t>Bit 13</t>
        </is>
      </c>
      <c r="D286" s="82" t="inlineStr">
        <is>
          <t>"LI14" logic inputs physical image</t>
        </is>
      </c>
    </row>
    <row customFormat="1" r="287" s="60">
      <c r="A287" s="83" t="n"/>
      <c r="B287" s="60" t="n"/>
      <c r="C287" s="81" t="inlineStr">
        <is>
          <t>Bit 14</t>
        </is>
      </c>
      <c r="D287" s="82" t="inlineStr">
        <is>
          <t>"LI15" logic inputs physical image</t>
        </is>
      </c>
    </row>
    <row customFormat="1" r="288" s="60">
      <c r="A288" s="85" t="n"/>
      <c r="B288" s="86" t="n"/>
      <c r="C288" s="89" t="inlineStr">
        <is>
          <t>Bit 15</t>
        </is>
      </c>
      <c r="D288" s="90" t="inlineStr">
        <is>
          <t>"LI16" logic inputs physical image</t>
        </is>
      </c>
    </row>
    <row customFormat="1" r="289" s="60">
      <c r="A289" s="80" t="inlineStr">
        <is>
          <t>PEV1</t>
        </is>
      </c>
      <c r="B289" s="60" t="n"/>
      <c r="C289" s="81" t="inlineStr">
        <is>
          <t>Bit 0</t>
        </is>
      </c>
      <c r="D289" s="82">
        <f> 1 : first mapped Object</f>
        <v/>
      </c>
    </row>
    <row customFormat="1" r="290" s="60">
      <c r="A290" s="83" t="n"/>
      <c r="B290" s="60" t="n"/>
      <c r="C290" s="81" t="inlineStr">
        <is>
          <t>Bit 1</t>
        </is>
      </c>
      <c r="D290" s="82">
        <f> 1 : second mapped Object</f>
        <v/>
      </c>
    </row>
    <row customFormat="1" r="291" s="60">
      <c r="A291" s="83" t="n"/>
      <c r="B291" s="60" t="n"/>
      <c r="C291" s="81" t="inlineStr">
        <is>
          <t>Bit 2</t>
        </is>
      </c>
      <c r="D291" s="82">
        <f> 1 : third mapped Object</f>
        <v/>
      </c>
    </row>
    <row customFormat="1" r="292" s="60">
      <c r="A292" s="83" t="n"/>
      <c r="B292" s="60" t="n"/>
      <c r="C292" s="81" t="inlineStr">
        <is>
          <t>Bit 3</t>
        </is>
      </c>
      <c r="D292" s="82">
        <f> 1 : fourth mapped Object</f>
        <v/>
      </c>
    </row>
    <row customFormat="1" r="293" s="60">
      <c r="A293" s="83" t="n"/>
      <c r="B293" s="60" t="n"/>
      <c r="C293" s="81" t="inlineStr">
        <is>
          <t>Bit 4</t>
        </is>
      </c>
      <c r="D293" s="82" t="inlineStr">
        <is>
          <t>Reserved</t>
        </is>
      </c>
    </row>
    <row customFormat="1" r="294" s="60">
      <c r="A294" s="83" t="n"/>
      <c r="B294" s="60" t="n"/>
      <c r="C294" s="81" t="inlineStr">
        <is>
          <t>Bit 5</t>
        </is>
      </c>
      <c r="D294" s="82" t="inlineStr">
        <is>
          <t>Reserved</t>
        </is>
      </c>
    </row>
    <row customFormat="1" r="295" s="60">
      <c r="A295" s="83" t="n"/>
      <c r="B295" s="60" t="n"/>
      <c r="C295" s="81" t="inlineStr">
        <is>
          <t>Bit 6</t>
        </is>
      </c>
      <c r="D295" s="82" t="inlineStr">
        <is>
          <t>Reserved</t>
        </is>
      </c>
    </row>
    <row customFormat="1" r="296" s="60">
      <c r="A296" s="83" t="n"/>
      <c r="B296" s="60" t="n"/>
      <c r="C296" s="81" t="inlineStr">
        <is>
          <t>Bit 7</t>
        </is>
      </c>
      <c r="D296" s="82" t="inlineStr">
        <is>
          <t>Reserved</t>
        </is>
      </c>
    </row>
    <row customFormat="1" r="297" s="60">
      <c r="A297" s="83" t="n"/>
      <c r="B297" s="60" t="n"/>
      <c r="C297" s="81" t="inlineStr">
        <is>
          <t>Bit 8</t>
        </is>
      </c>
      <c r="D297" s="82" t="inlineStr">
        <is>
          <t>Reserved</t>
        </is>
      </c>
    </row>
    <row customFormat="1" r="298" s="60">
      <c r="A298" s="83" t="n"/>
      <c r="B298" s="60" t="n"/>
      <c r="C298" s="81" t="inlineStr">
        <is>
          <t>Bit 9</t>
        </is>
      </c>
      <c r="D298" s="82" t="inlineStr">
        <is>
          <t>Reserved</t>
        </is>
      </c>
    </row>
    <row customFormat="1" r="299" s="60">
      <c r="A299" s="83" t="n"/>
      <c r="B299" s="60" t="n"/>
      <c r="C299" s="81" t="inlineStr">
        <is>
          <t>Bit 10</t>
        </is>
      </c>
      <c r="D299" s="82" t="inlineStr">
        <is>
          <t>Reserved</t>
        </is>
      </c>
    </row>
    <row customFormat="1" r="300" s="60">
      <c r="A300" s="83" t="n"/>
      <c r="B300" s="60" t="n"/>
      <c r="C300" s="81" t="inlineStr">
        <is>
          <t>Bit 11</t>
        </is>
      </c>
      <c r="D300" s="82" t="inlineStr">
        <is>
          <t>Reserved</t>
        </is>
      </c>
    </row>
    <row customFormat="1" r="301" s="60">
      <c r="A301" s="83" t="n"/>
      <c r="B301" s="60" t="n"/>
      <c r="C301" s="81" t="inlineStr">
        <is>
          <t>Bit 12</t>
        </is>
      </c>
      <c r="D301" s="82" t="inlineStr">
        <is>
          <t>Reserved</t>
        </is>
      </c>
    </row>
    <row customFormat="1" r="302" s="60">
      <c r="A302" s="83" t="n"/>
      <c r="B302" s="60" t="n"/>
      <c r="C302" s="81" t="inlineStr">
        <is>
          <t>Bit 13</t>
        </is>
      </c>
      <c r="D302" s="82" t="inlineStr">
        <is>
          <t>Reserved</t>
        </is>
      </c>
    </row>
    <row customFormat="1" r="303" s="60">
      <c r="A303" s="83" t="n"/>
      <c r="B303" s="60" t="n"/>
      <c r="C303" s="81" t="inlineStr">
        <is>
          <t>Bit 14</t>
        </is>
      </c>
      <c r="D303" s="82" t="inlineStr">
        <is>
          <t>Reserved</t>
        </is>
      </c>
    </row>
    <row customFormat="1" r="304" s="60">
      <c r="A304" s="85" t="n"/>
      <c r="B304" s="86" t="n"/>
      <c r="C304" s="89" t="inlineStr">
        <is>
          <t>Bit 15</t>
        </is>
      </c>
      <c r="D304" s="90" t="inlineStr">
        <is>
          <t>Reserved</t>
        </is>
      </c>
    </row>
    <row customFormat="1" r="305" s="60">
      <c r="A305" s="80" t="inlineStr">
        <is>
          <t>PEV2</t>
        </is>
      </c>
      <c r="B305" s="60" t="n"/>
      <c r="C305" s="81" t="inlineStr">
        <is>
          <t>Bit 0</t>
        </is>
      </c>
      <c r="D305" s="82">
        <f> 1 : first mapped Object</f>
        <v/>
      </c>
    </row>
    <row customFormat="1" r="306" s="60">
      <c r="A306" s="83" t="n"/>
      <c r="B306" s="60" t="n"/>
      <c r="C306" s="81" t="inlineStr">
        <is>
          <t>Bit 1</t>
        </is>
      </c>
      <c r="D306" s="82">
        <f> 1 : second mapped Object</f>
        <v/>
      </c>
    </row>
    <row customFormat="1" r="307" s="60">
      <c r="A307" s="83" t="n"/>
      <c r="B307" s="60" t="n"/>
      <c r="C307" s="81" t="inlineStr">
        <is>
          <t>Bit 2</t>
        </is>
      </c>
      <c r="D307" s="82">
        <f> 1 : third mapped Object</f>
        <v/>
      </c>
    </row>
    <row customFormat="1" r="308" s="60">
      <c r="A308" s="83" t="n"/>
      <c r="B308" s="60" t="n"/>
      <c r="C308" s="81" t="inlineStr">
        <is>
          <t>Bit 3</t>
        </is>
      </c>
      <c r="D308" s="82">
        <f> 1 : fourth mapped Object</f>
        <v/>
      </c>
    </row>
    <row customFormat="1" r="309" s="60">
      <c r="A309" s="83" t="n"/>
      <c r="B309" s="60" t="n"/>
      <c r="C309" s="81" t="inlineStr">
        <is>
          <t>Bit 4</t>
        </is>
      </c>
      <c r="D309" s="82" t="inlineStr">
        <is>
          <t>Reserved</t>
        </is>
      </c>
    </row>
    <row customFormat="1" r="310" s="60">
      <c r="A310" s="83" t="n"/>
      <c r="B310" s="60" t="n"/>
      <c r="C310" s="81" t="inlineStr">
        <is>
          <t>Bit 5</t>
        </is>
      </c>
      <c r="D310" s="82" t="inlineStr">
        <is>
          <t>Reserved</t>
        </is>
      </c>
    </row>
    <row customFormat="1" r="311" s="60">
      <c r="A311" s="83" t="n"/>
      <c r="B311" s="60" t="n"/>
      <c r="C311" s="81" t="inlineStr">
        <is>
          <t>Bit 6</t>
        </is>
      </c>
      <c r="D311" s="82" t="inlineStr">
        <is>
          <t>Reserved</t>
        </is>
      </c>
    </row>
    <row customFormat="1" r="312" s="60">
      <c r="A312" s="83" t="n"/>
      <c r="B312" s="60" t="n"/>
      <c r="C312" s="81" t="inlineStr">
        <is>
          <t>Bit 7</t>
        </is>
      </c>
      <c r="D312" s="82" t="inlineStr">
        <is>
          <t>Reserved</t>
        </is>
      </c>
    </row>
    <row customFormat="1" r="313" s="60">
      <c r="A313" s="83" t="n"/>
      <c r="B313" s="60" t="n"/>
      <c r="C313" s="81" t="inlineStr">
        <is>
          <t>Bit 8</t>
        </is>
      </c>
      <c r="D313" s="82" t="inlineStr">
        <is>
          <t>Reserved</t>
        </is>
      </c>
    </row>
    <row customFormat="1" r="314" s="60">
      <c r="A314" s="83" t="n"/>
      <c r="B314" s="60" t="n"/>
      <c r="C314" s="81" t="inlineStr">
        <is>
          <t>Bit 9</t>
        </is>
      </c>
      <c r="D314" s="82" t="inlineStr">
        <is>
          <t>Reserved</t>
        </is>
      </c>
    </row>
    <row customFormat="1" r="315" s="60">
      <c r="A315" s="83" t="n"/>
      <c r="B315" s="60" t="n"/>
      <c r="C315" s="81" t="inlineStr">
        <is>
          <t>Bit 10</t>
        </is>
      </c>
      <c r="D315" s="82" t="inlineStr">
        <is>
          <t>Reserved</t>
        </is>
      </c>
    </row>
    <row customFormat="1" r="316" s="60">
      <c r="A316" s="83" t="n"/>
      <c r="B316" s="60" t="n"/>
      <c r="C316" s="81" t="inlineStr">
        <is>
          <t>Bit 11</t>
        </is>
      </c>
      <c r="D316" s="82" t="inlineStr">
        <is>
          <t>Reserved</t>
        </is>
      </c>
    </row>
    <row customFormat="1" r="317" s="60">
      <c r="A317" s="83" t="n"/>
      <c r="B317" s="60" t="n"/>
      <c r="C317" s="81" t="inlineStr">
        <is>
          <t>Bit 12</t>
        </is>
      </c>
      <c r="D317" s="82" t="inlineStr">
        <is>
          <t>Reserved</t>
        </is>
      </c>
    </row>
    <row customFormat="1" r="318" s="60">
      <c r="A318" s="83" t="n"/>
      <c r="B318" s="60" t="n"/>
      <c r="C318" s="81" t="inlineStr">
        <is>
          <t>Bit 13</t>
        </is>
      </c>
      <c r="D318" s="82" t="inlineStr">
        <is>
          <t>Reserved</t>
        </is>
      </c>
    </row>
    <row customFormat="1" r="319" s="60">
      <c r="A319" s="83" t="n"/>
      <c r="B319" s="60" t="n"/>
      <c r="C319" s="81" t="inlineStr">
        <is>
          <t>Bit 14</t>
        </is>
      </c>
      <c r="D319" s="82" t="inlineStr">
        <is>
          <t>Reserved</t>
        </is>
      </c>
    </row>
    <row customFormat="1" r="320" s="60">
      <c r="A320" s="85" t="n"/>
      <c r="B320" s="86" t="n"/>
      <c r="C320" s="89" t="inlineStr">
        <is>
          <t>Bit 15</t>
        </is>
      </c>
      <c r="D320" s="90" t="inlineStr">
        <is>
          <t>Reserved</t>
        </is>
      </c>
    </row>
    <row customFormat="1" r="321" s="60">
      <c r="A321" s="80" t="inlineStr">
        <is>
          <t>PEV3</t>
        </is>
      </c>
      <c r="B321" s="60" t="n"/>
      <c r="C321" s="81" t="inlineStr">
        <is>
          <t>Bit 0</t>
        </is>
      </c>
      <c r="D321" s="82">
        <f> 1 : first mapped Object</f>
        <v/>
      </c>
    </row>
    <row customFormat="1" r="322" s="60">
      <c r="A322" s="83" t="n"/>
      <c r="B322" s="60" t="n"/>
      <c r="C322" s="81" t="inlineStr">
        <is>
          <t>Bit 1</t>
        </is>
      </c>
      <c r="D322" s="82">
        <f> 1 : second mapped Object</f>
        <v/>
      </c>
    </row>
    <row customFormat="1" r="323" s="60">
      <c r="A323" s="83" t="n"/>
      <c r="B323" s="60" t="n"/>
      <c r="C323" s="81" t="inlineStr">
        <is>
          <t>Bit 2</t>
        </is>
      </c>
      <c r="D323" s="82">
        <f> 1 : third mapped Object</f>
        <v/>
      </c>
    </row>
    <row customFormat="1" r="324" s="60">
      <c r="A324" s="83" t="n"/>
      <c r="B324" s="60" t="n"/>
      <c r="C324" s="81" t="inlineStr">
        <is>
          <t>Bit 3</t>
        </is>
      </c>
      <c r="D324" s="82">
        <f> 1 : fourth mapped Object</f>
        <v/>
      </c>
    </row>
    <row customFormat="1" r="325" s="60">
      <c r="A325" s="83" t="n"/>
      <c r="B325" s="60" t="n"/>
      <c r="C325" s="81" t="inlineStr">
        <is>
          <t>Bit 4</t>
        </is>
      </c>
      <c r="D325" s="82" t="inlineStr">
        <is>
          <t>Reserved</t>
        </is>
      </c>
    </row>
    <row customFormat="1" r="326" s="60">
      <c r="A326" s="83" t="n"/>
      <c r="B326" s="60" t="n"/>
      <c r="C326" s="81" t="inlineStr">
        <is>
          <t>Bit 5</t>
        </is>
      </c>
      <c r="D326" s="82" t="inlineStr">
        <is>
          <t>Reserved</t>
        </is>
      </c>
    </row>
    <row customFormat="1" r="327" s="60">
      <c r="A327" s="83" t="n"/>
      <c r="B327" s="60" t="n"/>
      <c r="C327" s="81" t="inlineStr">
        <is>
          <t>Bit 6</t>
        </is>
      </c>
      <c r="D327" s="82" t="inlineStr">
        <is>
          <t>Reserved</t>
        </is>
      </c>
    </row>
    <row customFormat="1" r="328" s="60">
      <c r="A328" s="83" t="n"/>
      <c r="B328" s="60" t="n"/>
      <c r="C328" s="81" t="inlineStr">
        <is>
          <t>Bit 7</t>
        </is>
      </c>
      <c r="D328" s="82" t="inlineStr">
        <is>
          <t>Reserved</t>
        </is>
      </c>
    </row>
    <row customFormat="1" r="329" s="60">
      <c r="A329" s="83" t="n"/>
      <c r="B329" s="60" t="n"/>
      <c r="C329" s="81" t="inlineStr">
        <is>
          <t>Bit 8</t>
        </is>
      </c>
      <c r="D329" s="82" t="inlineStr">
        <is>
          <t>Reserved</t>
        </is>
      </c>
    </row>
    <row customFormat="1" r="330" s="60">
      <c r="A330" s="83" t="n"/>
      <c r="B330" s="60" t="n"/>
      <c r="C330" s="81" t="inlineStr">
        <is>
          <t>Bit 9</t>
        </is>
      </c>
      <c r="D330" s="82" t="inlineStr">
        <is>
          <t>Reserved</t>
        </is>
      </c>
    </row>
    <row customFormat="1" r="331" s="60">
      <c r="A331" s="83" t="n"/>
      <c r="B331" s="60" t="n"/>
      <c r="C331" s="81" t="inlineStr">
        <is>
          <t>Bit 10</t>
        </is>
      </c>
      <c r="D331" s="82" t="inlineStr">
        <is>
          <t>Reserved</t>
        </is>
      </c>
    </row>
    <row customFormat="1" r="332" s="60">
      <c r="A332" s="83" t="n"/>
      <c r="B332" s="60" t="n"/>
      <c r="C332" s="81" t="inlineStr">
        <is>
          <t>Bit 11</t>
        </is>
      </c>
      <c r="D332" s="82" t="inlineStr">
        <is>
          <t>Reserved</t>
        </is>
      </c>
    </row>
    <row customFormat="1" r="333" s="60">
      <c r="A333" s="83" t="n"/>
      <c r="B333" s="60" t="n"/>
      <c r="C333" s="81" t="inlineStr">
        <is>
          <t>Bit 12</t>
        </is>
      </c>
      <c r="D333" s="82" t="inlineStr">
        <is>
          <t>Reserved</t>
        </is>
      </c>
    </row>
    <row customFormat="1" r="334" s="60">
      <c r="A334" s="83" t="n"/>
      <c r="B334" s="60" t="n"/>
      <c r="C334" s="81" t="inlineStr">
        <is>
          <t>Bit 13</t>
        </is>
      </c>
      <c r="D334" s="82" t="inlineStr">
        <is>
          <t>Reserved</t>
        </is>
      </c>
    </row>
    <row customFormat="1" r="335" s="60">
      <c r="A335" s="83" t="n"/>
      <c r="B335" s="60" t="n"/>
      <c r="C335" s="81" t="inlineStr">
        <is>
          <t>Bit 14</t>
        </is>
      </c>
      <c r="D335" s="82" t="inlineStr">
        <is>
          <t>Reserved</t>
        </is>
      </c>
    </row>
    <row customFormat="1" r="336" s="60">
      <c r="A336" s="85" t="n"/>
      <c r="B336" s="86" t="n"/>
      <c r="C336" s="89" t="inlineStr">
        <is>
          <t>Bit 15</t>
        </is>
      </c>
      <c r="D336" s="90" t="inlineStr">
        <is>
          <t>Reserved</t>
        </is>
      </c>
    </row>
    <row customFormat="1" r="337" s="60">
      <c r="A337" s="80" t="inlineStr">
        <is>
          <t>PEV4</t>
        </is>
      </c>
      <c r="B337" s="60" t="n"/>
      <c r="C337" s="81" t="inlineStr">
        <is>
          <t>Bit 0</t>
        </is>
      </c>
      <c r="D337" s="82">
        <f> 1 : first mapped Object</f>
        <v/>
      </c>
    </row>
    <row customFormat="1" r="338" s="60">
      <c r="A338" s="83" t="n"/>
      <c r="B338" s="60" t="n"/>
      <c r="C338" s="81" t="inlineStr">
        <is>
          <t>Bit 1</t>
        </is>
      </c>
      <c r="D338" s="82">
        <f> 1 : second mapped Object</f>
        <v/>
      </c>
    </row>
    <row customFormat="1" r="339" s="60">
      <c r="A339" s="83" t="n"/>
      <c r="B339" s="60" t="n"/>
      <c r="C339" s="81" t="inlineStr">
        <is>
          <t>Bit 2</t>
        </is>
      </c>
      <c r="D339" s="82">
        <f> 1 : third mapped Object</f>
        <v/>
      </c>
    </row>
    <row customFormat="1" r="340" s="60">
      <c r="A340" s="83" t="n"/>
      <c r="B340" s="60" t="n"/>
      <c r="C340" s="81" t="inlineStr">
        <is>
          <t>Bit 3</t>
        </is>
      </c>
      <c r="D340" s="82">
        <f> 1 : fourth mapped Object</f>
        <v/>
      </c>
    </row>
    <row customFormat="1" r="341" s="60">
      <c r="A341" s="83" t="n"/>
      <c r="B341" s="60" t="n"/>
      <c r="C341" s="81" t="inlineStr">
        <is>
          <t>Bit 4</t>
        </is>
      </c>
      <c r="D341" s="82" t="inlineStr">
        <is>
          <t>Reserved</t>
        </is>
      </c>
    </row>
    <row customFormat="1" r="342" s="60">
      <c r="A342" s="83" t="n"/>
      <c r="B342" s="60" t="n"/>
      <c r="C342" s="81" t="inlineStr">
        <is>
          <t>Bit 5</t>
        </is>
      </c>
      <c r="D342" s="82" t="inlineStr">
        <is>
          <t>Reserved</t>
        </is>
      </c>
    </row>
    <row customFormat="1" r="343" s="60">
      <c r="A343" s="83" t="n"/>
      <c r="B343" s="60" t="n"/>
      <c r="C343" s="81" t="inlineStr">
        <is>
          <t>Bit 6</t>
        </is>
      </c>
      <c r="D343" s="82" t="inlineStr">
        <is>
          <t>Reserved</t>
        </is>
      </c>
    </row>
    <row customFormat="1" r="344" s="60">
      <c r="A344" s="83" t="n"/>
      <c r="B344" s="60" t="n"/>
      <c r="C344" s="81" t="inlineStr">
        <is>
          <t>Bit 7</t>
        </is>
      </c>
      <c r="D344" s="82" t="inlineStr">
        <is>
          <t>Reserved</t>
        </is>
      </c>
    </row>
    <row customFormat="1" r="345" s="60">
      <c r="A345" s="83" t="n"/>
      <c r="B345" s="60" t="n"/>
      <c r="C345" s="81" t="inlineStr">
        <is>
          <t>Bit 8</t>
        </is>
      </c>
      <c r="D345" s="82" t="inlineStr">
        <is>
          <t>Reserved</t>
        </is>
      </c>
    </row>
    <row customFormat="1" r="346" s="60">
      <c r="A346" s="83" t="n"/>
      <c r="B346" s="60" t="n"/>
      <c r="C346" s="81" t="inlineStr">
        <is>
          <t>Bit 9</t>
        </is>
      </c>
      <c r="D346" s="82" t="inlineStr">
        <is>
          <t>Reserved</t>
        </is>
      </c>
    </row>
    <row customFormat="1" r="347" s="60">
      <c r="A347" s="83" t="n"/>
      <c r="B347" s="60" t="n"/>
      <c r="C347" s="81" t="inlineStr">
        <is>
          <t>Bit 10</t>
        </is>
      </c>
      <c r="D347" s="82" t="inlineStr">
        <is>
          <t>Reserved</t>
        </is>
      </c>
    </row>
    <row customFormat="1" r="348" s="60">
      <c r="A348" s="83" t="n"/>
      <c r="B348" s="60" t="n"/>
      <c r="C348" s="81" t="inlineStr">
        <is>
          <t>Bit 11</t>
        </is>
      </c>
      <c r="D348" s="82" t="inlineStr">
        <is>
          <t>Reserved</t>
        </is>
      </c>
    </row>
    <row customFormat="1" r="349" s="60">
      <c r="A349" s="83" t="n"/>
      <c r="B349" s="60" t="n"/>
      <c r="C349" s="81" t="inlineStr">
        <is>
          <t>Bit 12</t>
        </is>
      </c>
      <c r="D349" s="82" t="inlineStr">
        <is>
          <t>Reserved</t>
        </is>
      </c>
    </row>
    <row customFormat="1" r="350" s="60">
      <c r="A350" s="83" t="n"/>
      <c r="B350" s="60" t="n"/>
      <c r="C350" s="81" t="inlineStr">
        <is>
          <t>Bit 13</t>
        </is>
      </c>
      <c r="D350" s="82" t="inlineStr">
        <is>
          <t>Reserved</t>
        </is>
      </c>
    </row>
    <row customFormat="1" r="351" s="60">
      <c r="A351" s="83" t="n"/>
      <c r="B351" s="60" t="n"/>
      <c r="C351" s="81" t="inlineStr">
        <is>
          <t>Bit 14</t>
        </is>
      </c>
      <c r="D351" s="82" t="inlineStr">
        <is>
          <t>Reserved</t>
        </is>
      </c>
    </row>
    <row customFormat="1" r="352" s="60">
      <c r="A352" s="85" t="n"/>
      <c r="B352" s="86" t="n"/>
      <c r="C352" s="89" t="inlineStr">
        <is>
          <t>Bit 15</t>
        </is>
      </c>
      <c r="D352" s="90" t="inlineStr">
        <is>
          <t>Reserved</t>
        </is>
      </c>
    </row>
    <row customFormat="1" r="353" s="60">
      <c r="A353" s="80" t="inlineStr">
        <is>
          <t>ST00</t>
        </is>
      </c>
      <c r="B353" s="60" t="n"/>
      <c r="C353" s="81" t="inlineStr">
        <is>
          <t>Bit 4</t>
        </is>
      </c>
      <c r="D353" s="82" t="inlineStr">
        <is>
          <t>(SLM) : Stop asked by a "sleeping" function</t>
        </is>
      </c>
    </row>
    <row customFormat="1" r="354" s="60">
      <c r="A354" s="83" t="n"/>
      <c r="B354" s="60" t="n"/>
      <c r="C354" s="81" t="inlineStr">
        <is>
          <t>Bit 8</t>
        </is>
      </c>
      <c r="D354" s="82" t="inlineStr">
        <is>
          <t>(SLPP) : Sleep is pending</t>
        </is>
      </c>
    </row>
    <row customFormat="1" r="355" s="60">
      <c r="A355" s="83" t="n"/>
      <c r="B355" s="60" t="n"/>
      <c r="C355" s="81" t="inlineStr">
        <is>
          <t>Bit 9</t>
        </is>
      </c>
      <c r="D355" s="82" t="inlineStr">
        <is>
          <t>(SLPB) : Sleep Boost phase is running</t>
        </is>
      </c>
    </row>
    <row customFormat="1" r="356" s="60">
      <c r="A356" s="85" t="n"/>
      <c r="B356" s="86" t="n"/>
      <c r="C356" s="89" t="inlineStr">
        <is>
          <t>Bit 10</t>
        </is>
      </c>
      <c r="D356" s="90" t="inlineStr">
        <is>
          <t>(SLP) : Application Sleeping</t>
        </is>
      </c>
    </row>
    <row customFormat="1" r="357" s="60">
      <c r="A357" s="80" t="inlineStr">
        <is>
          <t>ST02</t>
        </is>
      </c>
      <c r="B357" s="60" t="n"/>
      <c r="C357" s="81" t="inlineStr">
        <is>
          <t>Bit 0</t>
        </is>
      </c>
      <c r="D357" s="82" t="inlineStr">
        <is>
          <t>(CNF0) : Configuration 1 is used</t>
        </is>
      </c>
    </row>
    <row customFormat="1" r="358" s="60">
      <c r="A358" s="83" t="n"/>
      <c r="B358" s="60" t="n"/>
      <c r="C358" s="81" t="inlineStr">
        <is>
          <t>Bit 1</t>
        </is>
      </c>
      <c r="D358" s="82" t="inlineStr">
        <is>
          <t>(CNF1) : Configuration 2 is used</t>
        </is>
      </c>
    </row>
    <row customFormat="1" r="359" s="60">
      <c r="A359" s="83" t="n"/>
      <c r="B359" s="60" t="n"/>
      <c r="C359" s="81" t="inlineStr">
        <is>
          <t>Bit 2</t>
        </is>
      </c>
      <c r="D359" s="82" t="inlineStr">
        <is>
          <t>(CNF2) : Configuration 3 is used</t>
        </is>
      </c>
    </row>
    <row customFormat="1" r="360" s="60">
      <c r="A360" s="83" t="n"/>
      <c r="B360" s="60" t="n"/>
      <c r="C360" s="81" t="inlineStr">
        <is>
          <t>Bit 3</t>
        </is>
      </c>
      <c r="D360" s="82" t="inlineStr">
        <is>
          <t>(CNF3) : Configuration 4 is used</t>
        </is>
      </c>
    </row>
    <row customFormat="1" r="361" s="60">
      <c r="A361" s="83" t="n"/>
      <c r="B361" s="60" t="n"/>
      <c r="C361" s="81" t="inlineStr">
        <is>
          <t>Bit 8</t>
        </is>
      </c>
      <c r="D361" s="82" t="inlineStr">
        <is>
          <t>(CFP1) : Parameter set 1 is used</t>
        </is>
      </c>
    </row>
    <row customFormat="1" r="362" s="60">
      <c r="A362" s="83" t="n"/>
      <c r="B362" s="60" t="n"/>
      <c r="C362" s="81" t="inlineStr">
        <is>
          <t>Bit 9</t>
        </is>
      </c>
      <c r="D362" s="82" t="inlineStr">
        <is>
          <t>(CFP2) : Parameter set 2 is used</t>
        </is>
      </c>
    </row>
    <row customFormat="1" r="363" s="60">
      <c r="A363" s="85" t="n"/>
      <c r="B363" s="86" t="n"/>
      <c r="C363" s="89" t="inlineStr">
        <is>
          <t>Bit 10</t>
        </is>
      </c>
      <c r="D363" s="90" t="inlineStr">
        <is>
          <t>(CFP3) : Parameter set 3 is used</t>
        </is>
      </c>
    </row>
    <row customFormat="1" r="364" s="60">
      <c r="A364" s="80" t="inlineStr">
        <is>
          <t>ST03</t>
        </is>
      </c>
      <c r="B364" s="60" t="n"/>
      <c r="C364" s="81" t="inlineStr">
        <is>
          <t>Bit 0</t>
        </is>
      </c>
      <c r="D364" s="82" t="inlineStr">
        <is>
          <t>(FLO) : Drive in forced local mode</t>
        </is>
      </c>
    </row>
    <row customFormat="1" r="365" s="60">
      <c r="A365" s="83" t="n"/>
      <c r="B365" s="60" t="n"/>
      <c r="C365" s="81" t="inlineStr">
        <is>
          <t>Bit 1</t>
        </is>
      </c>
      <c r="D365" s="82" t="inlineStr">
        <is>
          <t>(FR2) : Reference channel is channel 2</t>
        </is>
      </c>
    </row>
    <row customFormat="1" r="366" s="60">
      <c r="A366" s="83" t="n"/>
      <c r="B366" s="60" t="n"/>
      <c r="C366" s="81" t="inlineStr">
        <is>
          <t>Bit 2</t>
        </is>
      </c>
      <c r="D366" s="82" t="inlineStr">
        <is>
          <t>(FR1B) : Reference channel is channel 1, and FR1B is used</t>
        </is>
      </c>
    </row>
    <row customFormat="1" r="367" s="60">
      <c r="A367" s="83" t="n"/>
      <c r="B367" s="60" t="n"/>
      <c r="C367" s="81" t="inlineStr">
        <is>
          <t>Bit 3</t>
        </is>
      </c>
      <c r="D367" s="82" t="inlineStr">
        <is>
          <t>(FR1) : Reference channel is channel 1 (FR1 or FR1B is used)</t>
        </is>
      </c>
    </row>
    <row customFormat="1" r="368" s="60">
      <c r="A368" s="83" t="n"/>
      <c r="B368" s="60" t="n"/>
      <c r="C368" s="81" t="inlineStr">
        <is>
          <t>Bit 4</t>
        </is>
      </c>
      <c r="D368" s="82" t="inlineStr">
        <is>
          <t>(CD1) : Command channel is channel 1</t>
        </is>
      </c>
    </row>
    <row customFormat="1" r="369" s="60">
      <c r="A369" s="83" t="n"/>
      <c r="B369" s="60" t="n"/>
      <c r="C369" s="81" t="inlineStr">
        <is>
          <t>Bit 5</t>
        </is>
      </c>
      <c r="D369" s="82" t="inlineStr">
        <is>
          <t>(CD2) : Command channel is channel 2</t>
        </is>
      </c>
    </row>
    <row customFormat="1" r="370" s="60">
      <c r="A370" s="83" t="n"/>
      <c r="B370" s="60" t="n"/>
      <c r="C370" s="81" t="inlineStr">
        <is>
          <t>Bit 6</t>
        </is>
      </c>
      <c r="D370" s="82" t="inlineStr">
        <is>
          <t>(RFC) : Reference channel : 0-&gt; channel1, 1-&gt; channel 2</t>
        </is>
      </c>
    </row>
    <row customFormat="1" r="371" s="60">
      <c r="A371" s="83" t="n"/>
      <c r="B371" s="60" t="n"/>
      <c r="C371" s="81" t="inlineStr">
        <is>
          <t>Bit 7</t>
        </is>
      </c>
      <c r="D371" s="82" t="inlineStr">
        <is>
          <t>(RCB) : 0: FR1, FR1B ?</t>
        </is>
      </c>
    </row>
    <row customFormat="1" r="372" s="60">
      <c r="A372" s="83" t="n"/>
      <c r="B372" s="60" t="n"/>
      <c r="C372" s="81" t="inlineStr">
        <is>
          <t>Bit 8</t>
        </is>
      </c>
      <c r="D372" s="82" t="inlineStr">
        <is>
          <t>(CCS) : Command channel : 0-&gt; channel 1, 1-&gt; channel 2</t>
        </is>
      </c>
    </row>
    <row customFormat="1" r="373" s="60">
      <c r="A373" s="83" t="n"/>
      <c r="B373" s="60" t="n"/>
      <c r="C373" s="81" t="inlineStr">
        <is>
          <t>Bit 9</t>
        </is>
      </c>
      <c r="D373" s="82" t="inlineStr">
        <is>
          <t>(BMP) : Bump Less Channel</t>
        </is>
      </c>
    </row>
    <row customFormat="1" r="374" s="60">
      <c r="A374" s="83" t="n"/>
      <c r="B374" s="60" t="n"/>
      <c r="C374" s="81" t="inlineStr">
        <is>
          <t>Bit 10</t>
        </is>
      </c>
      <c r="D374" s="82" t="inlineStr">
        <is>
          <t>(RTTM) : Synchronization to main status</t>
        </is>
      </c>
    </row>
    <row customFormat="1" r="375" s="60">
      <c r="A375" s="83" t="n"/>
      <c r="B375" s="60" t="n"/>
      <c r="C375" s="81" t="inlineStr">
        <is>
          <t>Bit 11</t>
        </is>
      </c>
      <c r="D375" s="82" t="inlineStr">
        <is>
          <t>(TTMI) : Transfer to main in progress</t>
        </is>
      </c>
    </row>
    <row customFormat="1" r="376" s="60">
      <c r="A376" s="83" t="n"/>
      <c r="B376" s="60" t="n"/>
      <c r="C376" s="81" t="inlineStr">
        <is>
          <t>Bit 12</t>
        </is>
      </c>
      <c r="D376" s="82" t="inlineStr">
        <is>
          <t xml:space="preserve">(RTTD) : Synchronization to drive status </t>
        </is>
      </c>
    </row>
    <row customFormat="1" r="377" s="60">
      <c r="A377" s="85" t="n"/>
      <c r="B377" s="86" t="n"/>
      <c r="C377" s="89" t="inlineStr">
        <is>
          <t>Bit 13</t>
        </is>
      </c>
      <c r="D377" s="90" t="inlineStr">
        <is>
          <t>(TTDI) : Transfer to drive in progress</t>
        </is>
      </c>
    </row>
    <row customFormat="1" r="378" s="60">
      <c r="A378" s="80" t="inlineStr">
        <is>
          <t>ST04</t>
        </is>
      </c>
      <c r="B378" s="60" t="n"/>
      <c r="C378" s="81" t="inlineStr">
        <is>
          <t>Bit 0</t>
        </is>
      </c>
      <c r="D378" s="82" t="inlineStr">
        <is>
          <t>(FLT) : Drive is in fault state</t>
        </is>
      </c>
    </row>
    <row customFormat="1" r="379" s="60">
      <c r="A379" s="83" t="n"/>
      <c r="B379" s="60" t="n"/>
      <c r="C379" s="81" t="inlineStr">
        <is>
          <t>Bit 1</t>
        </is>
      </c>
      <c r="D379" s="82" t="inlineStr">
        <is>
          <t>(AUTO) : Automatic restart attempts in progress</t>
        </is>
      </c>
    </row>
    <row customFormat="1" r="380" s="60">
      <c r="A380" s="83" t="n"/>
      <c r="B380" s="60" t="n"/>
      <c r="C380" s="81" t="inlineStr">
        <is>
          <t>Bit 2</t>
        </is>
      </c>
      <c r="D380" s="82" t="inlineStr">
        <is>
          <t>(RDY) : Drive is in ready state</t>
        </is>
      </c>
    </row>
    <row customFormat="1" r="381" s="60">
      <c r="A381" s="83" t="n"/>
      <c r="B381" s="60" t="n"/>
      <c r="C381" s="81" t="inlineStr">
        <is>
          <t>Bit 3</t>
        </is>
      </c>
      <c r="D381" s="82" t="inlineStr">
        <is>
          <t>(RUN) : A gating order is set (there is potentially current in the motor)</t>
        </is>
      </c>
    </row>
    <row customFormat="1" r="382" s="60">
      <c r="A382" s="83" t="n"/>
      <c r="B382" s="60" t="n"/>
      <c r="C382" s="81" t="inlineStr">
        <is>
          <t>Bit 4</t>
        </is>
      </c>
      <c r="D382" s="82" t="inlineStr">
        <is>
          <t>(DBL) : Powerstage is supply (DC bus charged)</t>
        </is>
      </c>
    </row>
    <row customFormat="1" r="383" s="60">
      <c r="A383" s="83" t="n"/>
      <c r="B383" s="60" t="n"/>
      <c r="C383" s="81" t="inlineStr">
        <is>
          <t>Bit 5</t>
        </is>
      </c>
      <c r="D383" s="82" t="inlineStr">
        <is>
          <t>(CTL) : Controlled stop on power loss in progress</t>
        </is>
      </c>
    </row>
    <row customFormat="1" r="384" s="60">
      <c r="A384" s="83" t="n"/>
      <c r="B384" s="60" t="n"/>
      <c r="C384" s="81" t="inlineStr">
        <is>
          <t>Bit 8</t>
        </is>
      </c>
      <c r="D384" s="82" t="inlineStr">
        <is>
          <t>(FRF) : Reaction on event / fallback speed</t>
        </is>
      </c>
    </row>
    <row customFormat="1" r="385" s="60">
      <c r="A385" s="83" t="n"/>
      <c r="B385" s="60" t="n"/>
      <c r="C385" s="81" t="inlineStr">
        <is>
          <t>Bit 9</t>
        </is>
      </c>
      <c r="D385" s="82" t="inlineStr">
        <is>
          <t>(RLS) : Reaction on event / maintain speed</t>
        </is>
      </c>
    </row>
    <row customFormat="1" r="386" s="60">
      <c r="A386" s="83" t="n"/>
      <c r="B386" s="60" t="n"/>
      <c r="C386" s="81" t="inlineStr">
        <is>
          <t>Bit 10</t>
        </is>
      </c>
      <c r="D386" s="82" t="inlineStr">
        <is>
          <t>(STT) : Reaction on event / Stop on STT without tripping in fault</t>
        </is>
      </c>
    </row>
    <row customFormat="1" r="387" s="60">
      <c r="A387" s="83" t="n"/>
      <c r="B387" s="60" t="n"/>
      <c r="C387" s="81" t="inlineStr">
        <is>
          <t>Bit 12</t>
        </is>
      </c>
      <c r="D387" s="82" t="inlineStr">
        <is>
          <t>(ICC) : Drive is locked when encoder configuration is not complete</t>
        </is>
      </c>
    </row>
    <row customFormat="1" r="388" s="60">
      <c r="A388" s="85" t="n"/>
      <c r="B388" s="86" t="n"/>
      <c r="C388" s="89" t="inlineStr">
        <is>
          <t>Bit 13</t>
        </is>
      </c>
      <c r="D388" s="90" t="inlineStr">
        <is>
          <t>(INI) : Drive is initializing</t>
        </is>
      </c>
    </row>
    <row customFormat="1" r="389" s="60">
      <c r="A389" s="80" t="inlineStr">
        <is>
          <t>ST05</t>
        </is>
      </c>
      <c r="B389" s="60" t="n"/>
      <c r="C389" s="81" t="inlineStr">
        <is>
          <t>Bit 3</t>
        </is>
      </c>
      <c r="D389" s="82" t="inlineStr">
        <is>
          <t>(BLC) : The drive asks to close the brake</t>
        </is>
      </c>
    </row>
    <row customFormat="1" r="390" s="60">
      <c r="A390" s="83" t="n"/>
      <c r="B390" s="60" t="n"/>
      <c r="C390" s="81" t="inlineStr">
        <is>
          <t>Bit 8</t>
        </is>
      </c>
      <c r="D390" s="82" t="inlineStr">
        <is>
          <t>(BSA) : Brake speed alarm</t>
        </is>
      </c>
    </row>
    <row customFormat="1" r="391" s="60">
      <c r="A391" s="85" t="n"/>
      <c r="B391" s="86" t="n"/>
      <c r="C391" s="89" t="inlineStr">
        <is>
          <t>Bit 9</t>
        </is>
      </c>
      <c r="D391" s="90" t="inlineStr">
        <is>
          <t>(BCA) : Brake contact alarm</t>
        </is>
      </c>
    </row>
    <row customFormat="1" r="392" s="60">
      <c r="A392" s="80" t="inlineStr">
        <is>
          <t>ST06</t>
        </is>
      </c>
      <c r="B392" s="60" t="n"/>
      <c r="C392" s="81" t="inlineStr">
        <is>
          <t>Bit 0</t>
        </is>
      </c>
      <c r="D392" s="82" t="inlineStr">
        <is>
          <t xml:space="preserve">(ACC) : Drive in acceleration </t>
        </is>
      </c>
    </row>
    <row customFormat="1" r="393" s="60">
      <c r="A393" s="83" t="n"/>
      <c r="B393" s="60" t="n"/>
      <c r="C393" s="81" t="inlineStr">
        <is>
          <t>Bit 1</t>
        </is>
      </c>
      <c r="D393" s="82" t="inlineStr">
        <is>
          <t xml:space="preserve">(DEC) : Drive in deceleration </t>
        </is>
      </c>
    </row>
    <row customFormat="1" r="394" s="60">
      <c r="A394" s="83" t="n"/>
      <c r="B394" s="60" t="n"/>
      <c r="C394" s="81" t="inlineStr">
        <is>
          <t>Bit 2</t>
        </is>
      </c>
      <c r="D394" s="82" t="inlineStr">
        <is>
          <t>(SRA) : Frequency reference reached</t>
        </is>
      </c>
    </row>
    <row customFormat="1" r="395" s="60">
      <c r="A395" s="83" t="n"/>
      <c r="B395" s="60" t="n"/>
      <c r="C395" s="81" t="inlineStr">
        <is>
          <t>Bit 3</t>
        </is>
      </c>
      <c r="D395" s="82" t="inlineStr">
        <is>
          <t>(MFRD) : Motor running in Forward</t>
        </is>
      </c>
    </row>
    <row customFormat="1" r="396" s="60">
      <c r="A396" s="83" t="n"/>
      <c r="B396" s="60" t="n"/>
      <c r="C396" s="81" t="inlineStr">
        <is>
          <t>Bit 4</t>
        </is>
      </c>
      <c r="D396" s="82" t="inlineStr">
        <is>
          <t>(MRRS) : Motor running in Reverse</t>
        </is>
      </c>
    </row>
    <row customFormat="1" r="397" s="60">
      <c r="A397" s="83" t="n"/>
      <c r="B397" s="60" t="n"/>
      <c r="C397" s="81" t="inlineStr">
        <is>
          <t>Bit 5</t>
        </is>
      </c>
      <c r="D397" s="82" t="inlineStr">
        <is>
          <t>(ATS) : Torque on the motor is negative</t>
        </is>
      </c>
    </row>
    <row customFormat="1" r="398" s="60">
      <c r="A398" s="83" t="n"/>
      <c r="B398" s="60" t="n"/>
      <c r="C398" s="81" t="inlineStr">
        <is>
          <t>Bit 7</t>
        </is>
      </c>
      <c r="D398" s="82" t="inlineStr">
        <is>
          <t>(FLU) : Motor fluxing in progress</t>
        </is>
      </c>
    </row>
    <row customFormat="1" r="399" s="60">
      <c r="A399" s="83" t="n"/>
      <c r="B399" s="60" t="n"/>
      <c r="C399" s="81" t="inlineStr">
        <is>
          <t>Bit 8</t>
        </is>
      </c>
      <c r="D399" s="82" t="inlineStr">
        <is>
          <t>(FLX) : Motor fluxed</t>
        </is>
      </c>
    </row>
    <row customFormat="1" r="400" s="60">
      <c r="A400" s="83" t="n"/>
      <c r="B400" s="60" t="n"/>
      <c r="C400" s="81" t="inlineStr">
        <is>
          <t>Bit 9</t>
        </is>
      </c>
      <c r="D400" s="82" t="inlineStr">
        <is>
          <t>(TUN) : Autotune in progress</t>
        </is>
      </c>
    </row>
    <row customFormat="1" r="401" s="60">
      <c r="A401" s="83" t="n"/>
      <c r="B401" s="60" t="n"/>
      <c r="C401" s="81" t="inlineStr">
        <is>
          <t>Bit 10</t>
        </is>
      </c>
      <c r="D401" s="82" t="inlineStr">
        <is>
          <t>(MCP) : Motor current present</t>
        </is>
      </c>
    </row>
    <row customFormat="1" r="402" s="60">
      <c r="A402" s="83" t="n"/>
      <c r="B402" s="60" t="n"/>
      <c r="C402" s="81" t="inlineStr">
        <is>
          <t>Bit 11</t>
        </is>
      </c>
      <c r="D402" s="82" t="inlineStr">
        <is>
          <t>(RP2) : Ramp switching state : 0-&gt; ramp 1, 1-&gt; ramp 2</t>
        </is>
      </c>
    </row>
    <row customFormat="1" r="403" s="60">
      <c r="A403" s="83" t="n"/>
      <c r="B403" s="60" t="n"/>
      <c r="C403" s="81" t="inlineStr">
        <is>
          <t>Bit 12</t>
        </is>
      </c>
      <c r="D403" s="82" t="inlineStr">
        <is>
          <t>(CL2) : Current switching state : 0-&gt; current limit 1, 1-&gt; current limit 2</t>
        </is>
      </c>
    </row>
    <row customFormat="1" r="404" s="60">
      <c r="A404" s="85" t="n"/>
      <c r="B404" s="86" t="n"/>
      <c r="C404" s="89" t="inlineStr">
        <is>
          <t>Bit 13</t>
        </is>
      </c>
      <c r="D404" s="90" t="inlineStr">
        <is>
          <t>(TL2) : Torque switching state : 0-&gt; Torque limit 1, 1-&gt; Torque limit 2</t>
        </is>
      </c>
    </row>
    <row customFormat="1" r="405" s="60">
      <c r="A405" s="80" t="inlineStr">
        <is>
          <t>ST07</t>
        </is>
      </c>
      <c r="B405" s="60" t="n"/>
      <c r="C405" s="81" t="inlineStr">
        <is>
          <t>Bit 0</t>
        </is>
      </c>
      <c r="D405" s="82" t="inlineStr">
        <is>
          <t>(AG1) : One of the alarm of alarm group 1 is active</t>
        </is>
      </c>
    </row>
    <row customFormat="1" r="406" s="60">
      <c r="A406" s="83" t="n"/>
      <c r="B406" s="60" t="n"/>
      <c r="C406" s="81" t="inlineStr">
        <is>
          <t>Bit 1</t>
        </is>
      </c>
      <c r="D406" s="82" t="inlineStr">
        <is>
          <t>(AG2) : One of the alarm of alarm group 2 is active</t>
        </is>
      </c>
    </row>
    <row customFormat="1" r="407" s="60">
      <c r="A407" s="83" t="n"/>
      <c r="B407" s="60" t="n"/>
      <c r="C407" s="81" t="inlineStr">
        <is>
          <t>Bit 2</t>
        </is>
      </c>
      <c r="D407" s="82" t="inlineStr">
        <is>
          <t>(AG3) : One of the alarm of alarm group 3 is active</t>
        </is>
      </c>
    </row>
    <row customFormat="1" r="408" s="60">
      <c r="A408" s="83" t="n"/>
      <c r="B408" s="60" t="n"/>
      <c r="C408" s="81" t="inlineStr">
        <is>
          <t>Bit 3</t>
        </is>
      </c>
      <c r="D408" s="82" t="inlineStr">
        <is>
          <t>(AG4) : One of the alarm of alarm group 4 is active</t>
        </is>
      </c>
    </row>
    <row customFormat="1" r="409" s="60">
      <c r="A409" s="83" t="n"/>
      <c r="B409" s="60" t="n"/>
      <c r="C409" s="81" t="inlineStr">
        <is>
          <t>Bit 4</t>
        </is>
      </c>
      <c r="D409" s="82" t="inlineStr">
        <is>
          <t>(AG5) : One of the alarm of alarm group 5 is active</t>
        </is>
      </c>
    </row>
    <row customFormat="1" r="410" s="60">
      <c r="A410" s="83" t="n"/>
      <c r="B410" s="60" t="n"/>
      <c r="C410" s="81" t="inlineStr">
        <is>
          <t>Bit 8</t>
        </is>
      </c>
      <c r="D410" s="82" t="inlineStr">
        <is>
          <t>(LCA1) : Life Cycle Alarm 1 alarm</t>
        </is>
      </c>
    </row>
    <row customFormat="1" r="411" s="60">
      <c r="A411" s="85" t="n"/>
      <c r="B411" s="86" t="n"/>
      <c r="C411" s="89" t="inlineStr">
        <is>
          <t>Bit 9</t>
        </is>
      </c>
      <c r="D411" s="90" t="inlineStr">
        <is>
          <t>(LCA2) : Life Cycle Alarm 2 alarm</t>
        </is>
      </c>
    </row>
    <row customFormat="1" r="412" s="60">
      <c r="A412" s="80" t="inlineStr">
        <is>
          <t>ST08</t>
        </is>
      </c>
      <c r="B412" s="60" t="n"/>
      <c r="C412" s="81" t="inlineStr">
        <is>
          <t>Bit 0</t>
        </is>
      </c>
      <c r="D412" s="82" t="inlineStr">
        <is>
          <t>(DRYA) : Dry Running Alarm</t>
        </is>
      </c>
    </row>
    <row customFormat="1" r="413" s="60">
      <c r="A413" s="85" t="n"/>
      <c r="B413" s="86" t="n"/>
      <c r="C413" s="89" t="inlineStr">
        <is>
          <t>Bit 6</t>
        </is>
      </c>
      <c r="D413" s="90" t="inlineStr">
        <is>
          <t>(PCPA) : Cyclic Start Protection Alarm</t>
        </is>
      </c>
    </row>
    <row customFormat="1" r="414" s="60">
      <c r="A414" s="80" t="inlineStr">
        <is>
          <t>ST09</t>
        </is>
      </c>
      <c r="B414" s="60" t="n"/>
      <c r="C414" s="81" t="inlineStr">
        <is>
          <t>Bit 0</t>
        </is>
      </c>
      <c r="D414" s="82" t="inlineStr">
        <is>
          <t>(PFA) : alarm on PID Feedback</t>
        </is>
      </c>
    </row>
    <row customFormat="1" r="415" s="60">
      <c r="A415" s="83" t="n"/>
      <c r="B415" s="60" t="n"/>
      <c r="C415" s="81" t="inlineStr">
        <is>
          <t>Bit 1</t>
        </is>
      </c>
      <c r="D415" s="82" t="inlineStr">
        <is>
          <t>(PFAH) : PID feedback high threshold reached</t>
        </is>
      </c>
    </row>
    <row customFormat="1" r="416" s="60">
      <c r="A416" s="83" t="n"/>
      <c r="B416" s="60" t="n"/>
      <c r="C416" s="81" t="inlineStr">
        <is>
          <t>Bit 2</t>
        </is>
      </c>
      <c r="D416" s="82" t="inlineStr">
        <is>
          <t>(PFAL) : PID feedback low threshold reached</t>
        </is>
      </c>
    </row>
    <row customFormat="1" r="417" s="60">
      <c r="A417" s="83" t="n"/>
      <c r="B417" s="60" t="n"/>
      <c r="C417" s="81" t="inlineStr">
        <is>
          <t>Bit 3</t>
        </is>
      </c>
      <c r="D417" s="82" t="inlineStr">
        <is>
          <t>(PISH) : PI feedback monitoring alarm is raised</t>
        </is>
      </c>
    </row>
    <row customFormat="1" r="418" s="60">
      <c r="A418" s="85" t="n"/>
      <c r="B418" s="86" t="n"/>
      <c r="C418" s="89" t="inlineStr">
        <is>
          <t>Bit 11</t>
        </is>
      </c>
      <c r="D418" s="90" t="inlineStr">
        <is>
          <t>(PEE) : alarm on PID error</t>
        </is>
      </c>
    </row>
    <row customFormat="1" r="419" s="60">
      <c r="A419" s="80" t="inlineStr">
        <is>
          <t>ST11</t>
        </is>
      </c>
      <c r="B419" s="60" t="n"/>
      <c r="C419" s="81" t="inlineStr">
        <is>
          <t>Bit 1</t>
        </is>
      </c>
      <c r="D419" s="82" t="inlineStr">
        <is>
          <t>(TP3A) : Temperature Protection AI3 Alarm</t>
        </is>
      </c>
    </row>
    <row customFormat="1" r="420" s="60">
      <c r="A420" s="83" t="n"/>
      <c r="B420" s="60" t="n"/>
      <c r="C420" s="81" t="inlineStr">
        <is>
          <t>Bit 2</t>
        </is>
      </c>
      <c r="D420" s="82" t="inlineStr">
        <is>
          <t>(TP4A) : Temperature Protection AI4 Alarm</t>
        </is>
      </c>
    </row>
    <row customFormat="1" r="421" s="60">
      <c r="A421" s="83" t="n"/>
      <c r="B421" s="60" t="n"/>
      <c r="C421" s="81" t="inlineStr">
        <is>
          <t>Bit 3</t>
        </is>
      </c>
      <c r="D421" s="82" t="inlineStr">
        <is>
          <t>(TP5A) : Temperature Protection AI5 Alarm</t>
        </is>
      </c>
    </row>
    <row customFormat="1" r="422" s="60">
      <c r="A422" s="83" t="n"/>
      <c r="B422" s="60" t="n"/>
      <c r="C422" s="81" t="inlineStr">
        <is>
          <t>Bit 4</t>
        </is>
      </c>
      <c r="D422" s="82" t="inlineStr">
        <is>
          <t>(TP1A) : Temperature Protection AI1 Alarm</t>
        </is>
      </c>
    </row>
    <row customFormat="1" r="423" s="60">
      <c r="A423" s="83" t="n"/>
      <c r="B423" s="60" t="n"/>
      <c r="C423" s="81" t="inlineStr">
        <is>
          <t>Bit 7</t>
        </is>
      </c>
      <c r="D423" s="82" t="inlineStr">
        <is>
          <t>(TPEA) : Temperature Protection Encoder board Alarm</t>
        </is>
      </c>
    </row>
    <row customFormat="1" r="424" s="60">
      <c r="A424" s="83" t="n"/>
      <c r="B424" s="60" t="n"/>
      <c r="C424" s="81" t="inlineStr">
        <is>
          <t>Bit 8</t>
        </is>
      </c>
      <c r="D424" s="82" t="inlineStr">
        <is>
          <t>(TS1A) : Temperature Sensor AI1 Alarm</t>
        </is>
      </c>
    </row>
    <row customFormat="1" r="425" s="60">
      <c r="A425" s="83" t="n"/>
      <c r="B425" s="60" t="n"/>
      <c r="C425" s="81" t="inlineStr">
        <is>
          <t>Bit 10</t>
        </is>
      </c>
      <c r="D425" s="82" t="inlineStr">
        <is>
          <t>(TS3A) : Temperature Sensor AI3 Alarm</t>
        </is>
      </c>
    </row>
    <row customFormat="1" r="426" s="60">
      <c r="A426" s="83" t="n"/>
      <c r="B426" s="60" t="n"/>
      <c r="C426" s="81" t="inlineStr">
        <is>
          <t>Bit 11</t>
        </is>
      </c>
      <c r="D426" s="82" t="inlineStr">
        <is>
          <t>(TS4A) : Temperature Sensor AI4 Alarm</t>
        </is>
      </c>
    </row>
    <row customFormat="1" r="427" s="60">
      <c r="A427" s="85" t="n"/>
      <c r="B427" s="86" t="n"/>
      <c r="C427" s="89" t="inlineStr">
        <is>
          <t>Bit 12</t>
        </is>
      </c>
      <c r="D427" s="90" t="inlineStr">
        <is>
          <t>(TS5A) : Temperature Sensor AI5 Alarm</t>
        </is>
      </c>
    </row>
    <row customFormat="1" r="428" s="60">
      <c r="A428" s="80" t="inlineStr">
        <is>
          <t>ST12</t>
        </is>
      </c>
      <c r="B428" s="60" t="n"/>
      <c r="C428" s="81" t="inlineStr">
        <is>
          <t>Bit 0</t>
        </is>
      </c>
      <c r="D428" s="82" t="inlineStr">
        <is>
          <t>(AP1) : 4-20 loss alarm on AI1</t>
        </is>
      </c>
    </row>
    <row customFormat="1" r="429" s="60">
      <c r="A429" s="83" t="n"/>
      <c r="B429" s="60" t="n"/>
      <c r="C429" s="81" t="inlineStr">
        <is>
          <t>Bit 2</t>
        </is>
      </c>
      <c r="D429" s="82" t="inlineStr">
        <is>
          <t>(AP3) : 4-20 loss alarm on AI3</t>
        </is>
      </c>
    </row>
    <row customFormat="1" r="430" s="60">
      <c r="A430" s="83" t="n"/>
      <c r="B430" s="60" t="n"/>
      <c r="C430" s="81" t="inlineStr">
        <is>
          <t>Bit 3</t>
        </is>
      </c>
      <c r="D430" s="82" t="inlineStr">
        <is>
          <t>(AP4) : 4-20 loss alarm on AI4</t>
        </is>
      </c>
    </row>
    <row customFormat="1" r="431" s="60">
      <c r="A431" s="85" t="n"/>
      <c r="B431" s="86" t="n"/>
      <c r="C431" s="89" t="inlineStr">
        <is>
          <t>Bit 4</t>
        </is>
      </c>
      <c r="D431" s="90" t="inlineStr">
        <is>
          <t>(AP5) : 4-20 loss alarm on AI5</t>
        </is>
      </c>
    </row>
    <row customFormat="1" r="432" s="60">
      <c r="A432" s="80" t="inlineStr">
        <is>
          <t>ST13</t>
        </is>
      </c>
      <c r="B432" s="60" t="n"/>
      <c r="C432" s="81" t="inlineStr">
        <is>
          <t>Bit 0</t>
        </is>
      </c>
      <c r="D432" s="82" t="inlineStr">
        <is>
          <t>(THA) : drive overheating alarm is raised</t>
        </is>
      </c>
    </row>
    <row customFormat="1" r="433" s="60">
      <c r="A433" s="83" t="n"/>
      <c r="B433" s="60" t="n"/>
      <c r="C433" s="81" t="inlineStr">
        <is>
          <t>Bit 2</t>
        </is>
      </c>
      <c r="D433" s="82" t="inlineStr">
        <is>
          <t>(FCTA) : Fan Counter Speed alarm</t>
        </is>
      </c>
    </row>
    <row customFormat="1" r="434" s="60">
      <c r="A434" s="83" t="n"/>
      <c r="B434" s="60" t="n"/>
      <c r="C434" s="81" t="inlineStr">
        <is>
          <t>Bit 3</t>
        </is>
      </c>
      <c r="D434" s="82" t="inlineStr">
        <is>
          <t>(FFDA) : Fan feedback alarm is raised</t>
        </is>
      </c>
    </row>
    <row customFormat="1" r="435" s="60">
      <c r="A435" s="83" t="n"/>
      <c r="B435" s="60" t="n"/>
      <c r="C435" s="81" t="inlineStr">
        <is>
          <t>Bit 5</t>
        </is>
      </c>
      <c r="D435" s="82" t="inlineStr">
        <is>
          <t>(EFA) : external alarm is raised</t>
        </is>
      </c>
    </row>
    <row customFormat="1" r="436" s="60">
      <c r="A436" s="83" t="n"/>
      <c r="B436" s="60" t="n"/>
      <c r="C436" s="81" t="inlineStr">
        <is>
          <t>Bit 6</t>
        </is>
      </c>
      <c r="D436" s="82" t="inlineStr">
        <is>
          <t>(USA) : undervoltage alarm is raised</t>
        </is>
      </c>
    </row>
    <row customFormat="1" r="437" s="60">
      <c r="A437" s="83" t="n"/>
      <c r="B437" s="60" t="n"/>
      <c r="C437" s="81" t="inlineStr">
        <is>
          <t>Bit 7</t>
        </is>
      </c>
      <c r="D437" s="82" t="inlineStr">
        <is>
          <t>(UPA) : controlled stop on power loss threshold id reached</t>
        </is>
      </c>
    </row>
    <row customFormat="1" r="438" s="60">
      <c r="A438" s="83" t="n"/>
      <c r="B438" s="60" t="n"/>
      <c r="C438" s="81" t="inlineStr">
        <is>
          <t>Bit 8</t>
        </is>
      </c>
      <c r="D438" s="82" t="inlineStr">
        <is>
          <t>(OBR) : Impossible to follow the customer ramp during deceleration</t>
        </is>
      </c>
    </row>
    <row customFormat="1" r="439" s="60">
      <c r="A439" s="85" t="n"/>
      <c r="B439" s="86" t="n"/>
      <c r="C439" s="89" t="inlineStr">
        <is>
          <t>Bit 10</t>
        </is>
      </c>
      <c r="D439" s="90" t="inlineStr">
        <is>
          <t>(ERN) : Emergency</t>
        </is>
      </c>
    </row>
    <row customFormat="1" r="440" s="60">
      <c r="A440" s="80" t="inlineStr">
        <is>
          <t>ST14</t>
        </is>
      </c>
      <c r="B440" s="60" t="n"/>
      <c r="C440" s="81" t="inlineStr">
        <is>
          <t>Bit 0</t>
        </is>
      </c>
      <c r="D440" s="82" t="inlineStr">
        <is>
          <t>(FTA) : Motor frequency high threshold 1 reached</t>
        </is>
      </c>
    </row>
    <row customFormat="1" r="441" s="60">
      <c r="A441" s="83" t="n"/>
      <c r="B441" s="60" t="n"/>
      <c r="C441" s="81" t="inlineStr">
        <is>
          <t>Bit 1</t>
        </is>
      </c>
      <c r="D441" s="82" t="inlineStr">
        <is>
          <t>(FTAL) : Motor frequency low threshold 1 reached</t>
        </is>
      </c>
    </row>
    <row customFormat="1" r="442" s="60">
      <c r="A442" s="83" t="n"/>
      <c r="B442" s="60" t="n"/>
      <c r="C442" s="81" t="inlineStr">
        <is>
          <t>Bit 2</t>
        </is>
      </c>
      <c r="D442" s="82" t="inlineStr">
        <is>
          <t>(FQLA) : Frequency level reached (frequency meter)</t>
        </is>
      </c>
    </row>
    <row customFormat="1" r="443" s="60">
      <c r="A443" s="83" t="n"/>
      <c r="B443" s="60" t="n"/>
      <c r="C443" s="81" t="inlineStr">
        <is>
          <t>Bit 3</t>
        </is>
      </c>
      <c r="D443" s="82" t="inlineStr">
        <is>
          <t>(F2AL) : Motor frequency low threshold 2 reached</t>
        </is>
      </c>
    </row>
    <row customFormat="1" r="444" s="60">
      <c r="A444" s="83" t="n"/>
      <c r="B444" s="60" t="n"/>
      <c r="C444" s="81" t="inlineStr">
        <is>
          <t>Bit 4</t>
        </is>
      </c>
      <c r="D444" s="82" t="inlineStr">
        <is>
          <t>(FLA) : HighSpeedReached function result</t>
        </is>
      </c>
    </row>
    <row customFormat="1" r="445" s="60">
      <c r="A445" s="83" t="n"/>
      <c r="B445" s="60" t="n"/>
      <c r="C445" s="81" t="inlineStr">
        <is>
          <t>Bit 5</t>
        </is>
      </c>
      <c r="D445" s="82" t="inlineStr">
        <is>
          <t>(RTAH) : Reference frequency high threshold reached</t>
        </is>
      </c>
    </row>
    <row customFormat="1" r="446" s="60">
      <c r="A446" s="83" t="n"/>
      <c r="B446" s="60" t="n"/>
      <c r="C446" s="81" t="inlineStr">
        <is>
          <t>Bit 6</t>
        </is>
      </c>
      <c r="D446" s="82" t="inlineStr">
        <is>
          <t>(RTAL) : Reference frequency low threshold reached</t>
        </is>
      </c>
    </row>
    <row customFormat="1" r="447" s="60">
      <c r="A447" s="83" t="n"/>
      <c r="B447" s="60" t="n"/>
      <c r="C447" s="81" t="inlineStr">
        <is>
          <t>Bit 7</t>
        </is>
      </c>
      <c r="D447" s="82" t="inlineStr">
        <is>
          <t>(F2A) : Motor frequency high threshold 2 reached</t>
        </is>
      </c>
    </row>
    <row customFormat="1" r="448" s="60">
      <c r="A448" s="85" t="n"/>
      <c r="B448" s="86" t="n"/>
      <c r="C448" s="89" t="inlineStr">
        <is>
          <t>Bit 14</t>
        </is>
      </c>
      <c r="D448" s="90" t="inlineStr">
        <is>
          <t>(MOTW) : Motor parameter scaling Warning</t>
        </is>
      </c>
    </row>
    <row customFormat="1" r="449" s="60">
      <c r="A449" s="80" t="inlineStr">
        <is>
          <t>ST15</t>
        </is>
      </c>
      <c r="B449" s="60" t="n"/>
      <c r="C449" s="81" t="inlineStr">
        <is>
          <t>Bit 0</t>
        </is>
      </c>
      <c r="D449" s="82" t="inlineStr">
        <is>
          <t>(CTA) : Motor current high threshold  reached</t>
        </is>
      </c>
    </row>
    <row customFormat="1" r="450" s="60">
      <c r="A450" s="83" t="n"/>
      <c r="B450" s="60" t="n"/>
      <c r="C450" s="81" t="inlineStr">
        <is>
          <t>Bit 1</t>
        </is>
      </c>
      <c r="D450" s="82" t="inlineStr">
        <is>
          <t>(CTAL) : Motor current low threshold reached</t>
        </is>
      </c>
    </row>
    <row customFormat="1" r="451" s="60">
      <c r="A451" s="83" t="n"/>
      <c r="B451" s="60" t="n"/>
      <c r="C451" s="81" t="inlineStr">
        <is>
          <t>Bit 2</t>
        </is>
      </c>
      <c r="D451" s="82" t="inlineStr">
        <is>
          <t>(TTHA) : Motor torque high threshold  reached</t>
        </is>
      </c>
    </row>
    <row customFormat="1" r="452" s="60">
      <c r="A452" s="83" t="n"/>
      <c r="B452" s="60" t="n"/>
      <c r="C452" s="81" t="inlineStr">
        <is>
          <t>Bit 3</t>
        </is>
      </c>
      <c r="D452" s="82" t="inlineStr">
        <is>
          <t>(TTLA) : Motor torque low threshold reached</t>
        </is>
      </c>
    </row>
    <row customFormat="1" r="453" s="60">
      <c r="A453" s="83" t="n"/>
      <c r="B453" s="60" t="n"/>
      <c r="C453" s="81" t="inlineStr">
        <is>
          <t>Bit 4</t>
        </is>
      </c>
      <c r="D453" s="82" t="inlineStr">
        <is>
          <t>(ULA) : Underload is detected</t>
        </is>
      </c>
    </row>
    <row customFormat="1" r="454" s="60">
      <c r="A454" s="83" t="n"/>
      <c r="B454" s="60" t="n"/>
      <c r="C454" s="81" t="inlineStr">
        <is>
          <t>Bit 5</t>
        </is>
      </c>
      <c r="D454" s="82" t="inlineStr">
        <is>
          <t>(OLA) : Overload is detected</t>
        </is>
      </c>
    </row>
    <row customFormat="1" r="455" s="60">
      <c r="A455" s="83" t="n"/>
      <c r="B455" s="60" t="n"/>
      <c r="C455" s="81" t="inlineStr">
        <is>
          <t>Bit 6</t>
        </is>
      </c>
      <c r="D455" s="82" t="inlineStr">
        <is>
          <t xml:space="preserve">(CLI) : current or torque limitation is running </t>
        </is>
      </c>
    </row>
    <row customFormat="1" r="456" s="60">
      <c r="A456" s="83" t="n"/>
      <c r="B456" s="60" t="n"/>
      <c r="C456" s="81" t="inlineStr">
        <is>
          <t>Bit 7</t>
        </is>
      </c>
      <c r="D456" s="82" t="inlineStr">
        <is>
          <t>(SSA) : Timeout on current or torque limitation is reached</t>
        </is>
      </c>
    </row>
    <row customFormat="1" r="457" s="60">
      <c r="A457" s="83" t="n"/>
      <c r="B457" s="60" t="n"/>
      <c r="C457" s="81" t="inlineStr">
        <is>
          <t>Bit 8</t>
        </is>
      </c>
      <c r="D457" s="82" t="inlineStr">
        <is>
          <t>(RTA) : Torque regulation alarm</t>
        </is>
      </c>
    </row>
    <row customFormat="1" r="458" s="60">
      <c r="A458" s="83" t="n"/>
      <c r="B458" s="60" t="n"/>
      <c r="C458" s="81" t="inlineStr">
        <is>
          <t>Bit 9</t>
        </is>
      </c>
      <c r="D458" s="82" t="inlineStr">
        <is>
          <t>(POWD) : Electrical Power Drift alarm</t>
        </is>
      </c>
    </row>
    <row customFormat="1" r="459" s="60">
      <c r="A459" s="83" t="n"/>
      <c r="B459" s="60" t="n"/>
      <c r="C459" s="81" t="inlineStr">
        <is>
          <t>Bit 10</t>
        </is>
      </c>
      <c r="D459" s="82" t="inlineStr">
        <is>
          <t>(PTHA) : Power high threshold reached</t>
        </is>
      </c>
    </row>
    <row customFormat="1" r="460" s="60">
      <c r="A460" s="83" t="n"/>
      <c r="B460" s="60" t="n"/>
      <c r="C460" s="81" t="inlineStr">
        <is>
          <t>Bit 11</t>
        </is>
      </c>
      <c r="D460" s="82" t="inlineStr">
        <is>
          <t>(PTHL) : Power Low threshold reached</t>
        </is>
      </c>
    </row>
    <row customFormat="1" r="461" s="60">
      <c r="A461" s="83" t="n"/>
      <c r="B461" s="60" t="n"/>
      <c r="C461" s="81" t="inlineStr">
        <is>
          <t>Bit 12</t>
        </is>
      </c>
      <c r="D461" s="82" t="inlineStr">
        <is>
          <t>(ANA) : Anti-veering alarm</t>
        </is>
      </c>
    </row>
    <row customFormat="1" r="462" s="60">
      <c r="A462" s="83" t="n"/>
      <c r="B462" s="60" t="n"/>
      <c r="C462" s="81" t="inlineStr">
        <is>
          <t>Bit 14</t>
        </is>
      </c>
      <c r="D462" s="82" t="inlineStr">
        <is>
          <t xml:space="preserve">(TLI) : torque limitation is running </t>
        </is>
      </c>
    </row>
    <row customFormat="1" r="463" s="60">
      <c r="A463" s="85" t="n"/>
      <c r="B463" s="86" t="n"/>
      <c r="C463" s="89" t="inlineStr">
        <is>
          <t>Bit 15</t>
        </is>
      </c>
      <c r="D463" s="90" t="inlineStr">
        <is>
          <t xml:space="preserve">(PLI) : power limitation is running </t>
        </is>
      </c>
    </row>
    <row customFormat="1" r="464" s="60">
      <c r="A464" s="80" t="inlineStr">
        <is>
          <t>ST16</t>
        </is>
      </c>
      <c r="B464" s="60" t="n"/>
      <c r="C464" s="81" t="inlineStr">
        <is>
          <t>Bit 1</t>
        </is>
      </c>
      <c r="D464" s="82" t="inlineStr">
        <is>
          <t>(TAD) : DriveThermalThresholdReached function result</t>
        </is>
      </c>
    </row>
    <row customFormat="1" r="465" s="60">
      <c r="A465" s="83" t="n"/>
      <c r="B465" s="60" t="n"/>
      <c r="C465" s="81" t="inlineStr">
        <is>
          <t>Bit 2</t>
        </is>
      </c>
      <c r="D465" s="82" t="inlineStr">
        <is>
          <t>(TSA) : MotorThermalThresholdReached function result (motor 1)</t>
        </is>
      </c>
    </row>
    <row customFormat="1" r="466" s="60">
      <c r="A466" s="83" t="n"/>
      <c r="B466" s="60" t="n"/>
      <c r="C466" s="81" t="inlineStr">
        <is>
          <t>Bit 3</t>
        </is>
      </c>
      <c r="D466" s="82" t="inlineStr">
        <is>
          <t>(TS2) : MotorThermalThresholdReached function result (motor 2)</t>
        </is>
      </c>
    </row>
    <row customFormat="1" r="467" s="60">
      <c r="A467" s="83" t="n"/>
      <c r="B467" s="60" t="n"/>
      <c r="C467" s="81" t="inlineStr">
        <is>
          <t>Bit 4</t>
        </is>
      </c>
      <c r="D467" s="82" t="inlineStr">
        <is>
          <t>(TS3) : MotorThermalThresholdReached function result (motor 3)</t>
        </is>
      </c>
    </row>
    <row customFormat="1" r="468" s="60">
      <c r="A468" s="85" t="n"/>
      <c r="B468" s="86" t="n"/>
      <c r="C468" s="89" t="inlineStr">
        <is>
          <t>Bit 5</t>
        </is>
      </c>
      <c r="D468" s="90" t="inlineStr">
        <is>
          <t>(TS4) : MotorThermalThresholdReached function result (motor 4)</t>
        </is>
      </c>
    </row>
    <row customFormat="1" r="469" s="60">
      <c r="A469" s="80" t="inlineStr">
        <is>
          <t>ST17</t>
        </is>
      </c>
      <c r="B469" s="60" t="n"/>
      <c r="C469" s="81" t="inlineStr">
        <is>
          <t>Bit 0</t>
        </is>
      </c>
      <c r="D469" s="82" t="inlineStr">
        <is>
          <t>(CAS1) : Customer Alarm 1 active</t>
        </is>
      </c>
    </row>
    <row customFormat="1" r="470" s="60">
      <c r="A470" s="83" t="n"/>
      <c r="B470" s="60" t="n"/>
      <c r="C470" s="81" t="inlineStr">
        <is>
          <t>Bit 1</t>
        </is>
      </c>
      <c r="D470" s="82" t="inlineStr">
        <is>
          <t>(CAS2) : Customer Alarm 2 active</t>
        </is>
      </c>
    </row>
    <row customFormat="1" r="471" s="60">
      <c r="A471" s="83" t="n"/>
      <c r="B471" s="60" t="n"/>
      <c r="C471" s="81" t="inlineStr">
        <is>
          <t>Bit 2</t>
        </is>
      </c>
      <c r="D471" s="82" t="inlineStr">
        <is>
          <t>(CAS3) : Customer Alarm 3 active</t>
        </is>
      </c>
    </row>
    <row customFormat="1" r="472" s="60">
      <c r="A472" s="83" t="n"/>
      <c r="B472" s="60" t="n"/>
      <c r="C472" s="81" t="inlineStr">
        <is>
          <t>Bit 3</t>
        </is>
      </c>
      <c r="D472" s="82" t="inlineStr">
        <is>
          <t>(CAS4) : Customer Alarm 4 active</t>
        </is>
      </c>
    </row>
    <row customFormat="1" r="473" s="60">
      <c r="A473" s="85" t="n"/>
      <c r="B473" s="86" t="n"/>
      <c r="C473" s="89" t="inlineStr">
        <is>
          <t>Bit 4</t>
        </is>
      </c>
      <c r="D473" s="90" t="inlineStr">
        <is>
          <t>(CAS5) : Customer Alarm 5 active</t>
        </is>
      </c>
    </row>
    <row customFormat="1" r="474" s="60">
      <c r="A474" s="91" t="inlineStr">
        <is>
          <t>ST18</t>
        </is>
      </c>
      <c r="B474" s="86" t="n"/>
      <c r="C474" s="89" t="inlineStr">
        <is>
          <t>Bit 8</t>
        </is>
      </c>
      <c r="D474" s="90" t="inlineStr">
        <is>
          <t>(CHA) : Cabinet over-heating alarm</t>
        </is>
      </c>
    </row>
    <row customFormat="1" r="475" s="60">
      <c r="A475" s="80" t="inlineStr">
        <is>
          <t>ST19</t>
        </is>
      </c>
      <c r="B475" s="60" t="n"/>
      <c r="C475" s="81" t="inlineStr">
        <is>
          <t>Bit 0</t>
        </is>
      </c>
      <c r="D475" s="82" t="inlineStr">
        <is>
          <t>(IWA) : IO function : Digital warning A</t>
        </is>
      </c>
    </row>
    <row customFormat="1" r="476" s="60">
      <c r="A476" s="83" t="n"/>
      <c r="B476" s="60" t="n"/>
      <c r="C476" s="81" t="inlineStr">
        <is>
          <t>Bit 1</t>
        </is>
      </c>
      <c r="D476" s="82" t="inlineStr">
        <is>
          <t>(IWB) : IO function : Digital warning B</t>
        </is>
      </c>
    </row>
    <row customFormat="1" r="477" s="60">
      <c r="A477" s="83" t="n"/>
      <c r="B477" s="60" t="n"/>
      <c r="C477" s="81" t="inlineStr">
        <is>
          <t>Bit 2</t>
        </is>
      </c>
      <c r="D477" s="82" t="inlineStr">
        <is>
          <t>(IWC) : IO function : Digital warning C</t>
        </is>
      </c>
    </row>
    <row customFormat="1" r="478" s="60">
      <c r="A478" s="83" t="n"/>
      <c r="B478" s="60" t="n"/>
      <c r="C478" s="81" t="inlineStr">
        <is>
          <t>Bit 3</t>
        </is>
      </c>
      <c r="D478" s="82" t="inlineStr">
        <is>
          <t>(IWD) : IO function : Digital warning D</t>
        </is>
      </c>
    </row>
    <row customFormat="1" r="479" s="60">
      <c r="A479" s="83" t="n"/>
      <c r="B479" s="60" t="n"/>
      <c r="C479" s="81" t="inlineStr">
        <is>
          <t>Bit 4</t>
        </is>
      </c>
      <c r="D479" s="82" t="inlineStr">
        <is>
          <t>(CWA) : IO function : Cabinet warning A</t>
        </is>
      </c>
    </row>
    <row customFormat="1" r="480" s="60">
      <c r="A480" s="83" t="n"/>
      <c r="B480" s="60" t="n"/>
      <c r="C480" s="81" t="inlineStr">
        <is>
          <t>Bit 5</t>
        </is>
      </c>
      <c r="D480" s="82" t="inlineStr">
        <is>
          <t>(CWB) : IO function : Cabinet warning B</t>
        </is>
      </c>
    </row>
    <row customFormat="1" r="481" s="60">
      <c r="A481" s="83" t="n"/>
      <c r="B481" s="60" t="n"/>
      <c r="C481" s="81" t="inlineStr">
        <is>
          <t>Bit 6</t>
        </is>
      </c>
      <c r="D481" s="82" t="inlineStr">
        <is>
          <t>(CWC) : IO function : Cabinet warning C</t>
        </is>
      </c>
    </row>
    <row customFormat="1" r="482" s="60">
      <c r="A482" s="83" t="n"/>
      <c r="B482" s="60" t="n"/>
      <c r="C482" s="81" t="inlineStr">
        <is>
          <t>Bit 7</t>
        </is>
      </c>
      <c r="D482" s="82" t="inlineStr">
        <is>
          <t>(TWA) : IO function : Thermal input warning A</t>
        </is>
      </c>
    </row>
    <row customFormat="1" r="483" s="60">
      <c r="A483" s="83" t="n"/>
      <c r="B483" s="60" t="n"/>
      <c r="C483" s="81" t="inlineStr">
        <is>
          <t>Bit 8</t>
        </is>
      </c>
      <c r="D483" s="82" t="inlineStr">
        <is>
          <t>(TWB) : IO function : Thermal input warning B</t>
        </is>
      </c>
    </row>
    <row customFormat="1" r="484" s="60">
      <c r="A484" s="83" t="n"/>
      <c r="B484" s="60" t="n"/>
      <c r="C484" s="81" t="inlineStr">
        <is>
          <t>Bit 9</t>
        </is>
      </c>
      <c r="D484" s="82" t="inlineStr">
        <is>
          <t>(TWC) : IO function : Thermal input warning C</t>
        </is>
      </c>
    </row>
    <row customFormat="1" r="485" s="60">
      <c r="A485" s="85" t="n"/>
      <c r="B485" s="86" t="n"/>
      <c r="C485" s="89" t="inlineStr">
        <is>
          <t>Bit 10</t>
        </is>
      </c>
      <c r="D485" s="90" t="inlineStr">
        <is>
          <t>(TWD) : IO function : Thermal input warning D</t>
        </is>
      </c>
    </row>
    <row customFormat="1" r="486" s="60">
      <c r="A486" s="80" t="inlineStr">
        <is>
          <t>ST20</t>
        </is>
      </c>
      <c r="B486" s="60" t="n"/>
      <c r="C486" s="81" t="inlineStr">
        <is>
          <t>Bit 1</t>
        </is>
      </c>
      <c r="D486" s="82" t="inlineStr">
        <is>
          <t>(MSDA) : Master Slave : Device loss</t>
        </is>
      </c>
    </row>
    <row customFormat="1" r="487" s="60">
      <c r="A487" s="83" t="n"/>
      <c r="B487" s="60" t="n"/>
      <c r="C487" s="81" t="inlineStr">
        <is>
          <t>Bit 2</t>
        </is>
      </c>
      <c r="D487" s="82" t="inlineStr">
        <is>
          <t>(BSQA) : Backlash Sequence : Alarm</t>
        </is>
      </c>
    </row>
    <row customFormat="1" r="488" s="60">
      <c r="A488" s="83" t="n"/>
      <c r="B488" s="60" t="n"/>
      <c r="C488" s="81" t="inlineStr">
        <is>
          <t>Bit 8</t>
        </is>
      </c>
      <c r="D488" s="82" t="inlineStr">
        <is>
          <t>(OBW) : Power Cells Over-braking Light overvoltage warning</t>
        </is>
      </c>
    </row>
    <row customFormat="1" r="489" s="60">
      <c r="A489" s="83" t="n"/>
      <c r="B489" s="60" t="n"/>
      <c r="C489" s="81" t="inlineStr">
        <is>
          <t>Bit 9</t>
        </is>
      </c>
      <c r="D489" s="82" t="inlineStr">
        <is>
          <t>(IGW) : Mains input ground voltage warning</t>
        </is>
      </c>
    </row>
    <row customFormat="1" r="490" s="60">
      <c r="A490" s="83" t="n"/>
      <c r="B490" s="60" t="n"/>
      <c r="C490" s="81" t="inlineStr">
        <is>
          <t>Bit 10</t>
        </is>
      </c>
      <c r="D490" s="82" t="inlineStr">
        <is>
          <t>(OGW) : Motor output ground voltage warning</t>
        </is>
      </c>
    </row>
    <row customFormat="1" r="491" s="60">
      <c r="A491" s="83" t="n"/>
      <c r="B491" s="60" t="n"/>
      <c r="C491" s="81" t="inlineStr">
        <is>
          <t>Bit 11</t>
        </is>
      </c>
      <c r="D491" s="82" t="inlineStr">
        <is>
          <t>(POE) : POE function activated</t>
        </is>
      </c>
    </row>
    <row customFormat="1" r="492" s="60">
      <c r="A492" s="83" t="n"/>
      <c r="B492" s="60" t="n"/>
      <c r="C492" s="81" t="inlineStr">
        <is>
          <t>Bit 12</t>
        </is>
      </c>
      <c r="D492" s="82" t="inlineStr">
        <is>
          <t>(BYW1) : Bypass Poc Warning 1</t>
        </is>
      </c>
    </row>
    <row customFormat="1" r="493" s="60">
      <c r="A493" s="85" t="n"/>
      <c r="B493" s="86" t="n"/>
      <c r="C493" s="89" t="inlineStr">
        <is>
          <t>Bit 13</t>
        </is>
      </c>
      <c r="D493" s="90" t="inlineStr">
        <is>
          <t>(BYW2) : Bypass Poc Warning 2</t>
        </is>
      </c>
    </row>
    <row customFormat="1" r="494" s="60">
      <c r="A494" s="80" t="inlineStr">
        <is>
          <t>ST22</t>
        </is>
      </c>
      <c r="B494" s="60" t="n"/>
      <c r="C494" s="81" t="inlineStr">
        <is>
          <t>Bit 0</t>
        </is>
      </c>
      <c r="D494" s="82" t="inlineStr">
        <is>
          <t>(CW01) : RTC Battery warning</t>
        </is>
      </c>
    </row>
    <row customFormat="1" r="495" s="60">
      <c r="A495" s="83" t="n"/>
      <c r="B495" s="60" t="n"/>
      <c r="C495" s="81" t="inlineStr">
        <is>
          <t>Bit 1</t>
        </is>
      </c>
      <c r="D495" s="82" t="inlineStr">
        <is>
          <t>(CW02) : Cooling Fans not ready warning</t>
        </is>
      </c>
    </row>
    <row customFormat="1" r="496" s="60">
      <c r="A496" s="83" t="n"/>
      <c r="B496" s="60" t="n"/>
      <c r="C496" s="81" t="inlineStr">
        <is>
          <t>Bit 2</t>
        </is>
      </c>
      <c r="D496" s="82" t="inlineStr">
        <is>
          <t>(CW03) : Cabinet over-heat warning</t>
        </is>
      </c>
    </row>
    <row customFormat="1" r="497" s="60">
      <c r="A497" s="83" t="n"/>
      <c r="B497" s="60" t="n"/>
      <c r="C497" s="81" t="inlineStr">
        <is>
          <t>Bit 3</t>
        </is>
      </c>
      <c r="D497" s="82" t="inlineStr">
        <is>
          <t>(CW04) : MVCB Status not OK warning</t>
        </is>
      </c>
    </row>
    <row customFormat="1" r="498" s="60">
      <c r="A498" s="83" t="n"/>
      <c r="B498" s="60" t="n"/>
      <c r="C498" s="81" t="inlineStr">
        <is>
          <t>Bit 4</t>
        </is>
      </c>
      <c r="D498" s="82" t="inlineStr">
        <is>
          <t>(CW05) : Cooling Fan power supply warning</t>
        </is>
      </c>
    </row>
    <row customFormat="1" r="499" s="60">
      <c r="A499" s="83" t="n"/>
      <c r="B499" s="60" t="n"/>
      <c r="C499" s="81" t="inlineStr">
        <is>
          <t>Bit 5</t>
        </is>
      </c>
      <c r="D499" s="82" t="inlineStr">
        <is>
          <t>(CW06) : Auxiliary power supply warning</t>
        </is>
      </c>
    </row>
    <row customFormat="1" r="500" s="60">
      <c r="A500" s="83" t="n"/>
      <c r="B500" s="60" t="n"/>
      <c r="C500" s="81" t="inlineStr">
        <is>
          <t>Bit 6</t>
        </is>
      </c>
      <c r="D500" s="82" t="inlineStr">
        <is>
          <t>(CW07) : LV Surge Arrestor warning</t>
        </is>
      </c>
    </row>
    <row customFormat="1" r="501" s="60">
      <c r="A501" s="83" t="n"/>
      <c r="B501" s="60" t="n"/>
      <c r="C501" s="81" t="inlineStr">
        <is>
          <t>Bit 7</t>
        </is>
      </c>
      <c r="D501" s="82" t="inlineStr">
        <is>
          <t>(CW08)  : Fan redundant cooling degraded warning(reserved)</t>
        </is>
      </c>
    </row>
    <row customFormat="1" r="502" s="60">
      <c r="A502" s="83" t="n"/>
      <c r="B502" s="60" t="n"/>
      <c r="C502" s="81" t="inlineStr">
        <is>
          <t>Bit 8</t>
        </is>
      </c>
      <c r="D502" s="82" t="inlineStr">
        <is>
          <t>(CW09)  : Shutter incoherent state warning(reserved)</t>
        </is>
      </c>
    </row>
    <row customFormat="1" r="503" s="60">
      <c r="A503" s="83" t="n"/>
      <c r="B503" s="60" t="n"/>
      <c r="C503" s="81" t="inlineStr">
        <is>
          <t>Bit 9</t>
        </is>
      </c>
      <c r="D503" s="82" t="inlineStr">
        <is>
          <t>(CW10) : PLC Cabinet Warning 10 (reserved)</t>
        </is>
      </c>
    </row>
    <row customFormat="1" r="504" s="60">
      <c r="A504" s="83" t="n"/>
      <c r="B504" s="60" t="n"/>
      <c r="C504" s="81" t="inlineStr">
        <is>
          <t>Bit 10</t>
        </is>
      </c>
      <c r="D504" s="82" t="inlineStr">
        <is>
          <t>(CW11) : CB QF2 feedback warning</t>
        </is>
      </c>
    </row>
    <row customFormat="1" r="505" s="60">
      <c r="A505" s="83" t="n"/>
      <c r="B505" s="60" t="n"/>
      <c r="C505" s="81" t="inlineStr">
        <is>
          <t>Bit 11</t>
        </is>
      </c>
      <c r="D505" s="82" t="inlineStr">
        <is>
          <t>(CW12) : CB QF3 feedback warning</t>
        </is>
      </c>
    </row>
    <row customFormat="1" r="506" s="60">
      <c r="A506" s="83" t="n"/>
      <c r="B506" s="60" t="n"/>
      <c r="C506" s="81" t="inlineStr">
        <is>
          <t>Bit 12</t>
        </is>
      </c>
      <c r="D506" s="82" t="inlineStr">
        <is>
          <t>(CW13) : CB QF91 feedback warning</t>
        </is>
      </c>
    </row>
    <row customFormat="1" r="507" s="60">
      <c r="A507" s="83" t="n"/>
      <c r="B507" s="60" t="n"/>
      <c r="C507" s="81" t="inlineStr">
        <is>
          <t>Bit 13</t>
        </is>
      </c>
      <c r="D507" s="82" t="inlineStr">
        <is>
          <t>(CW14) : CB QF11 feedback warning</t>
        </is>
      </c>
    </row>
    <row customFormat="1" r="508" s="60">
      <c r="A508" s="83" t="n"/>
      <c r="B508" s="60" t="n"/>
      <c r="C508" s="81" t="inlineStr">
        <is>
          <t>Bit 14</t>
        </is>
      </c>
      <c r="D508" s="82" t="inlineStr">
        <is>
          <t>(CW15) : Bypass drive switch sequence warning</t>
        </is>
      </c>
    </row>
    <row customFormat="1" r="509" s="60">
      <c r="A509" s="85" t="n"/>
      <c r="B509" s="86" t="n"/>
      <c r="C509" s="89" t="inlineStr">
        <is>
          <t>Bit 15</t>
        </is>
      </c>
      <c r="D509" s="90" t="inlineStr">
        <is>
          <t>(CW16) : PLC Cabinet warning (reserved)</t>
        </is>
      </c>
    </row>
    <row customFormat="1" r="510" s="60">
      <c r="A510" s="80" t="inlineStr">
        <is>
          <t>ST23</t>
        </is>
      </c>
      <c r="B510" s="60" t="n"/>
      <c r="C510" s="81" t="inlineStr">
        <is>
          <t>Bit 0</t>
        </is>
      </c>
      <c r="D510" s="82" t="inlineStr">
        <is>
          <t>(CW17) : Motor thermal winding warning 1</t>
        </is>
      </c>
    </row>
    <row customFormat="1" r="511" s="60">
      <c r="A511" s="83" t="n"/>
      <c r="B511" s="60" t="n"/>
      <c r="C511" s="81" t="inlineStr">
        <is>
          <t>Bit 1</t>
        </is>
      </c>
      <c r="D511" s="82" t="inlineStr">
        <is>
          <t>(CW18) : Motor thermal winding warning 2</t>
        </is>
      </c>
    </row>
    <row customFormat="1" r="512" s="60">
      <c r="A512" s="83" t="n"/>
      <c r="B512" s="60" t="n"/>
      <c r="C512" s="81" t="inlineStr">
        <is>
          <t>Bit 2</t>
        </is>
      </c>
      <c r="D512" s="82" t="inlineStr">
        <is>
          <t>(CW19) : Motor thermal bearing warning 1</t>
        </is>
      </c>
    </row>
    <row customFormat="1" r="513" s="60">
      <c r="A513" s="83" t="n"/>
      <c r="B513" s="60" t="n"/>
      <c r="C513" s="81" t="inlineStr">
        <is>
          <t>Bit 3</t>
        </is>
      </c>
      <c r="D513" s="82" t="inlineStr">
        <is>
          <t>(CW20) : Motor thermal bearing warning 2</t>
        </is>
      </c>
    </row>
    <row customFormat="1" r="514" s="60">
      <c r="A514" s="83" t="n"/>
      <c r="B514" s="60" t="n"/>
      <c r="C514" s="81" t="inlineStr">
        <is>
          <t>Bit 4</t>
        </is>
      </c>
      <c r="D514" s="82" t="inlineStr">
        <is>
          <t>(CW21) : Transformer 1 thermal warning</t>
        </is>
      </c>
    </row>
    <row customFormat="1" r="515" s="60">
      <c r="A515" s="83" t="n"/>
      <c r="B515" s="60" t="n"/>
      <c r="C515" s="81" t="inlineStr">
        <is>
          <t>Bit 5</t>
        </is>
      </c>
      <c r="D515" s="82" t="inlineStr">
        <is>
          <t>(CW22) : Transformer 2 thermal warning</t>
        </is>
      </c>
    </row>
    <row customFormat="1" r="516" s="60">
      <c r="A516" s="83" t="n"/>
      <c r="B516" s="60" t="n"/>
      <c r="C516" s="81" t="inlineStr">
        <is>
          <t>Bit 6</t>
        </is>
      </c>
      <c r="D516" s="82" t="inlineStr">
        <is>
          <t>(CW23) : Drive bypass choke warning (reserved)</t>
        </is>
      </c>
    </row>
    <row customFormat="1" r="517" s="60">
      <c r="A517" s="83" t="n"/>
      <c r="B517" s="60" t="n"/>
      <c r="C517" s="81" t="inlineStr">
        <is>
          <t>Bit 7</t>
        </is>
      </c>
      <c r="D517" s="82" t="inlineStr">
        <is>
          <t>(CW24) : PLC Cabinet Warning 24 (reserved)</t>
        </is>
      </c>
    </row>
    <row customFormat="1" r="518" s="60">
      <c r="A518" s="83" t="n"/>
      <c r="B518" s="60" t="n"/>
      <c r="C518" s="81" t="inlineStr">
        <is>
          <t>Bit 8</t>
        </is>
      </c>
      <c r="D518" s="82" t="inlineStr">
        <is>
          <t>(CW25) : PLC Cabinet Warning 25 (reserved)</t>
        </is>
      </c>
    </row>
    <row customFormat="1" r="519" s="60">
      <c r="A519" s="83" t="n"/>
      <c r="B519" s="60" t="n"/>
      <c r="C519" s="81" t="inlineStr">
        <is>
          <t>Bit 9</t>
        </is>
      </c>
      <c r="D519" s="82" t="inlineStr">
        <is>
          <t>(CW26) : PLC Cabinet Warning 26 (reserved)</t>
        </is>
      </c>
    </row>
    <row customFormat="1" r="520" s="60">
      <c r="A520" s="83" t="n"/>
      <c r="B520" s="60" t="n"/>
      <c r="C520" s="81" t="inlineStr">
        <is>
          <t>Bit 10</t>
        </is>
      </c>
      <c r="D520" s="82" t="inlineStr">
        <is>
          <t>(CW27) : PLC Cabinet Warning 27 (reserved)</t>
        </is>
      </c>
    </row>
    <row customFormat="1" r="521" s="60">
      <c r="A521" s="83" t="n"/>
      <c r="B521" s="60" t="n"/>
      <c r="C521" s="81" t="inlineStr">
        <is>
          <t>Bit 11</t>
        </is>
      </c>
      <c r="D521" s="82" t="inlineStr">
        <is>
          <t>(CW28) : PLC Cabinet Warning 28 (reserved)</t>
        </is>
      </c>
    </row>
    <row customFormat="1" r="522" s="60">
      <c r="A522" s="83" t="n"/>
      <c r="B522" s="60" t="n"/>
      <c r="C522" s="81" t="inlineStr">
        <is>
          <t>Bit 12</t>
        </is>
      </c>
      <c r="D522" s="82" t="inlineStr">
        <is>
          <t>(CW29) : PLC Cabinet Warning 29 (reserved)</t>
        </is>
      </c>
    </row>
    <row customFormat="1" r="523" s="60">
      <c r="A523" s="83" t="n"/>
      <c r="B523" s="60" t="n"/>
      <c r="C523" s="81" t="inlineStr">
        <is>
          <t>Bit 13</t>
        </is>
      </c>
      <c r="D523" s="82" t="inlineStr">
        <is>
          <t>(CW30) : PLC Cabinet Warning 30 (reserved)</t>
        </is>
      </c>
    </row>
    <row customFormat="1" r="524" s="60">
      <c r="A524" s="83" t="n"/>
      <c r="B524" s="60" t="n"/>
      <c r="C524" s="81" t="inlineStr">
        <is>
          <t>Bit 14</t>
        </is>
      </c>
      <c r="D524" s="82" t="inlineStr">
        <is>
          <t>(CW31) : PLC Cabinet Warning 31 (reserved)</t>
        </is>
      </c>
    </row>
    <row customFormat="1" r="525" s="60">
      <c r="A525" s="85" t="n"/>
      <c r="B525" s="86" t="n"/>
      <c r="C525" s="89" t="inlineStr">
        <is>
          <t>Bit 15</t>
        </is>
      </c>
      <c r="D525" s="90" t="inlineStr">
        <is>
          <t>(CW32) : PLC Cabinet Warning 32 (reserved)</t>
        </is>
      </c>
    </row>
    <row customFormat="1" r="526" s="60">
      <c r="A526" s="80" t="inlineStr">
        <is>
          <t>ST24</t>
        </is>
      </c>
      <c r="B526" s="60" t="n"/>
      <c r="C526" s="81" t="inlineStr">
        <is>
          <t>Bit 0</t>
        </is>
      </c>
      <c r="D526" s="82" t="inlineStr">
        <is>
          <t>(AW01) : PLC Application ETO Warning 1</t>
        </is>
      </c>
    </row>
    <row customFormat="1" r="527" s="60">
      <c r="A527" s="83" t="n"/>
      <c r="B527" s="60" t="n"/>
      <c r="C527" s="81" t="inlineStr">
        <is>
          <t>Bit 1</t>
        </is>
      </c>
      <c r="D527" s="82" t="inlineStr">
        <is>
          <t>(AW02) : PLC Application ETO Warning 2</t>
        </is>
      </c>
    </row>
    <row customFormat="1" r="528" s="60">
      <c r="A528" s="83" t="n"/>
      <c r="B528" s="60" t="n"/>
      <c r="C528" s="81" t="inlineStr">
        <is>
          <t>Bit 2</t>
        </is>
      </c>
      <c r="D528" s="82" t="inlineStr">
        <is>
          <t>(AW03) : PLC Application ETO Warning 3</t>
        </is>
      </c>
    </row>
    <row customFormat="1" r="529" s="60">
      <c r="A529" s="83" t="n"/>
      <c r="B529" s="60" t="n"/>
      <c r="C529" s="81" t="inlineStr">
        <is>
          <t>Bit 3</t>
        </is>
      </c>
      <c r="D529" s="82" t="inlineStr">
        <is>
          <t>(AW04) : PLC Application ETO Warning 4</t>
        </is>
      </c>
    </row>
    <row customFormat="1" r="530" s="60">
      <c r="A530" s="83" t="n"/>
      <c r="B530" s="60" t="n"/>
      <c r="C530" s="81" t="inlineStr">
        <is>
          <t>Bit 4</t>
        </is>
      </c>
      <c r="D530" s="82" t="inlineStr">
        <is>
          <t>(AW05) : PLC Application ETO Warning 5</t>
        </is>
      </c>
    </row>
    <row customFormat="1" r="531" s="60">
      <c r="A531" s="83" t="n"/>
      <c r="B531" s="60" t="n"/>
      <c r="C531" s="81" t="inlineStr">
        <is>
          <t>Bit 5</t>
        </is>
      </c>
      <c r="D531" s="82" t="inlineStr">
        <is>
          <t>(AW06) : PLC Application ETO Warning 6</t>
        </is>
      </c>
    </row>
    <row customFormat="1" r="532" s="60">
      <c r="A532" s="83" t="n"/>
      <c r="B532" s="60" t="n"/>
      <c r="C532" s="81" t="inlineStr">
        <is>
          <t>Bit 6</t>
        </is>
      </c>
      <c r="D532" s="82" t="inlineStr">
        <is>
          <t>(AW07) : PLC Application ETO Warning 7</t>
        </is>
      </c>
    </row>
    <row customFormat="1" r="533" s="60">
      <c r="A533" s="83" t="n"/>
      <c r="B533" s="60" t="n"/>
      <c r="C533" s="81" t="inlineStr">
        <is>
          <t>Bit 7</t>
        </is>
      </c>
      <c r="D533" s="82" t="inlineStr">
        <is>
          <t>(AW08) : PLC Application ETO Warning 8</t>
        </is>
      </c>
    </row>
    <row customFormat="1" r="534" s="60">
      <c r="A534" s="83" t="n"/>
      <c r="B534" s="60" t="n"/>
      <c r="C534" s="81" t="inlineStr">
        <is>
          <t>Bit 8</t>
        </is>
      </c>
      <c r="D534" s="82" t="inlineStr">
        <is>
          <t>(AW09) : PLC Application ETO Warning 9</t>
        </is>
      </c>
    </row>
    <row customFormat="1" r="535" s="60">
      <c r="A535" s="83" t="n"/>
      <c r="B535" s="60" t="n"/>
      <c r="C535" s="81" t="inlineStr">
        <is>
          <t>Bit 9</t>
        </is>
      </c>
      <c r="D535" s="82" t="inlineStr">
        <is>
          <t>(AW10) : PLC Application ETO Warning 10</t>
        </is>
      </c>
    </row>
    <row customFormat="1" r="536" s="60">
      <c r="A536" s="83" t="n"/>
      <c r="B536" s="60" t="n"/>
      <c r="C536" s="81" t="inlineStr">
        <is>
          <t>Bit 10</t>
        </is>
      </c>
      <c r="D536" s="82" t="inlineStr">
        <is>
          <t>(AW11) : PLC Application ETO Warning 11</t>
        </is>
      </c>
    </row>
    <row customFormat="1" r="537" s="60">
      <c r="A537" s="83" t="n"/>
      <c r="B537" s="60" t="n"/>
      <c r="C537" s="81" t="inlineStr">
        <is>
          <t>Bit 11</t>
        </is>
      </c>
      <c r="D537" s="82" t="inlineStr">
        <is>
          <t>(AW12) : PLC Application ETO Warning 12</t>
        </is>
      </c>
    </row>
    <row customFormat="1" r="538" s="60">
      <c r="A538" s="83" t="n"/>
      <c r="B538" s="60" t="n"/>
      <c r="C538" s="81" t="inlineStr">
        <is>
          <t>Bit 12</t>
        </is>
      </c>
      <c r="D538" s="82" t="inlineStr">
        <is>
          <t>(AW13) : PLC Application ETO Warning 13</t>
        </is>
      </c>
    </row>
    <row customFormat="1" r="539" s="60">
      <c r="A539" s="83" t="n"/>
      <c r="B539" s="60" t="n"/>
      <c r="C539" s="81" t="inlineStr">
        <is>
          <t>Bit 13</t>
        </is>
      </c>
      <c r="D539" s="82" t="inlineStr">
        <is>
          <t>(AW14) : PLC Application ETO Warning 14</t>
        </is>
      </c>
    </row>
    <row customFormat="1" r="540" s="60">
      <c r="A540" s="83" t="n"/>
      <c r="B540" s="60" t="n"/>
      <c r="C540" s="81" t="inlineStr">
        <is>
          <t>Bit 14</t>
        </is>
      </c>
      <c r="D540" s="82" t="inlineStr">
        <is>
          <t>(AW15) : PLC Application ETO Warning 15</t>
        </is>
      </c>
    </row>
    <row customFormat="1" r="541" s="60">
      <c r="A541" s="85" t="n"/>
      <c r="B541" s="86" t="n"/>
      <c r="C541" s="89" t="inlineStr">
        <is>
          <t>Bit 15</t>
        </is>
      </c>
      <c r="D541" s="90" t="inlineStr">
        <is>
          <t>(AW16) : PLC Application ETO Warning 16</t>
        </is>
      </c>
    </row>
    <row customFormat="1" r="542" s="60">
      <c r="A542" s="80" t="inlineStr">
        <is>
          <t>ILCI</t>
        </is>
      </c>
      <c r="B542" s="60" t="n"/>
      <c r="C542" s="81" t="inlineStr">
        <is>
          <t>Bit 0</t>
        </is>
      </c>
      <c r="D542" s="82" t="inlineStr">
        <is>
          <t>"DI50" logic inputs physical image</t>
        </is>
      </c>
    </row>
    <row customFormat="1" r="543" s="60">
      <c r="A543" s="83" t="n"/>
      <c r="B543" s="60" t="n"/>
      <c r="C543" s="81" t="inlineStr">
        <is>
          <t>Bit 1</t>
        </is>
      </c>
      <c r="D543" s="82" t="inlineStr">
        <is>
          <t>"DI51" logic inputs physical image</t>
        </is>
      </c>
    </row>
    <row customFormat="1" r="544" s="60">
      <c r="A544" s="83" t="n"/>
      <c r="B544" s="60" t="n"/>
      <c r="C544" s="81" t="inlineStr">
        <is>
          <t>Bit 2</t>
        </is>
      </c>
      <c r="D544" s="82" t="inlineStr">
        <is>
          <t>"DI52" logic inputs physical image</t>
        </is>
      </c>
    </row>
    <row customFormat="1" r="545" s="60">
      <c r="A545" s="83" t="n"/>
      <c r="B545" s="60" t="n"/>
      <c r="C545" s="81" t="inlineStr">
        <is>
          <t>Bit 3</t>
        </is>
      </c>
      <c r="D545" s="82" t="inlineStr">
        <is>
          <t>"DI53" logic inputs physical image</t>
        </is>
      </c>
    </row>
    <row customFormat="1" r="546" s="60">
      <c r="A546" s="83" t="n"/>
      <c r="B546" s="60" t="n"/>
      <c r="C546" s="81" t="inlineStr">
        <is>
          <t>Bit 4</t>
        </is>
      </c>
      <c r="D546" s="82" t="inlineStr">
        <is>
          <t>"DI54" logic inputs physical image</t>
        </is>
      </c>
    </row>
    <row customFormat="1" r="547" s="60">
      <c r="A547" s="83" t="n"/>
      <c r="B547" s="60" t="n"/>
      <c r="C547" s="81" t="inlineStr">
        <is>
          <t>Bit 5</t>
        </is>
      </c>
      <c r="D547" s="82" t="inlineStr">
        <is>
          <t>"DI55" logic inputs physical image</t>
        </is>
      </c>
    </row>
    <row customFormat="1" r="548" s="60">
      <c r="A548" s="83" t="n"/>
      <c r="B548" s="60" t="n"/>
      <c r="C548" s="81" t="inlineStr">
        <is>
          <t>Bit 6</t>
        </is>
      </c>
      <c r="D548" s="82" t="inlineStr">
        <is>
          <t>"DI56" logic inputs physical image</t>
        </is>
      </c>
    </row>
    <row customFormat="1" r="549" s="60">
      <c r="A549" s="83" t="n"/>
      <c r="B549" s="60" t="n"/>
      <c r="C549" s="81" t="inlineStr">
        <is>
          <t>Bit 7</t>
        </is>
      </c>
      <c r="D549" s="82" t="inlineStr">
        <is>
          <t>"DI57" logic inputs physical image</t>
        </is>
      </c>
    </row>
    <row customFormat="1" r="550" s="60">
      <c r="A550" s="83" t="n"/>
      <c r="B550" s="60" t="n"/>
      <c r="C550" s="81" t="inlineStr">
        <is>
          <t>Bit 8</t>
        </is>
      </c>
      <c r="D550" s="82" t="inlineStr">
        <is>
          <t>"DI58" logic inputs physical image</t>
        </is>
      </c>
    </row>
    <row customFormat="1" r="551" s="60">
      <c r="A551" s="83" t="n"/>
      <c r="B551" s="60" t="n"/>
      <c r="C551" s="81" t="inlineStr">
        <is>
          <t>Bit 9</t>
        </is>
      </c>
      <c r="D551" s="82" t="inlineStr">
        <is>
          <t>"DI59" logic inputs physical image</t>
        </is>
      </c>
    </row>
    <row customFormat="1" r="552" s="60">
      <c r="A552" s="83" t="n"/>
      <c r="B552" s="60" t="n"/>
      <c r="C552" s="81" t="inlineStr">
        <is>
          <t>Bit 10</t>
        </is>
      </c>
      <c r="D552" s="82" t="inlineStr">
        <is>
          <t>"DI60" logic inputs physical image</t>
        </is>
      </c>
    </row>
    <row customFormat="1" r="553" s="60">
      <c r="A553" s="83" t="n"/>
      <c r="B553" s="60" t="n"/>
      <c r="C553" s="81" t="inlineStr">
        <is>
          <t>Bit 11</t>
        </is>
      </c>
      <c r="D553" s="82" t="inlineStr">
        <is>
          <t>"DI61" logic inputs physical image</t>
        </is>
      </c>
    </row>
    <row customFormat="1" r="554" s="60">
      <c r="A554" s="83" t="n"/>
      <c r="B554" s="60" t="n"/>
      <c r="C554" s="81" t="inlineStr">
        <is>
          <t>Bit 12</t>
        </is>
      </c>
      <c r="D554" s="82" t="inlineStr">
        <is>
          <t>"DI62" logic inputs physical image</t>
        </is>
      </c>
    </row>
    <row customFormat="1" r="555" s="60">
      <c r="A555" s="83" t="n"/>
      <c r="B555" s="60" t="n"/>
      <c r="C555" s="81" t="inlineStr">
        <is>
          <t>Bit 13</t>
        </is>
      </c>
      <c r="D555" s="82" t="inlineStr">
        <is>
          <t>"DI63" logic inputs physical image</t>
        </is>
      </c>
    </row>
    <row customFormat="1" r="556" s="60">
      <c r="A556" s="83" t="n"/>
      <c r="B556" s="60" t="n"/>
      <c r="C556" s="81" t="inlineStr">
        <is>
          <t>Bit 14</t>
        </is>
      </c>
      <c r="D556" s="82" t="inlineStr">
        <is>
          <t>"DI64" logic inputs physical image</t>
        </is>
      </c>
    </row>
    <row customFormat="1" r="557" s="60">
      <c r="A557" s="85" t="n"/>
      <c r="B557" s="86" t="n"/>
      <c r="C557" s="89" t="inlineStr">
        <is>
          <t>Bit 15</t>
        </is>
      </c>
      <c r="D557" s="90" t="inlineStr">
        <is>
          <t>Reserved</t>
        </is>
      </c>
    </row>
    <row customFormat="1" r="558" s="60">
      <c r="A558" s="80" t="inlineStr">
        <is>
          <t>ILCR</t>
        </is>
      </c>
      <c r="B558" s="60" t="n"/>
      <c r="C558" s="81" t="inlineStr">
        <is>
          <t>Bit 0</t>
        </is>
      </c>
      <c r="D558" s="82" t="inlineStr">
        <is>
          <t>"DI50" logic inputs real image</t>
        </is>
      </c>
    </row>
    <row customFormat="1" r="559" s="60">
      <c r="A559" s="83" t="n"/>
      <c r="B559" s="60" t="n"/>
      <c r="C559" s="81" t="inlineStr">
        <is>
          <t>Bit 1</t>
        </is>
      </c>
      <c r="D559" s="82" t="inlineStr">
        <is>
          <t>"DI51" logic inputs real image</t>
        </is>
      </c>
    </row>
    <row customFormat="1" r="560" s="60">
      <c r="A560" s="83" t="n"/>
      <c r="B560" s="60" t="n"/>
      <c r="C560" s="81" t="inlineStr">
        <is>
          <t>Bit 2</t>
        </is>
      </c>
      <c r="D560" s="82" t="inlineStr">
        <is>
          <t>"DI52" logic inputs real image</t>
        </is>
      </c>
    </row>
    <row customFormat="1" r="561" s="60">
      <c r="A561" s="83" t="n"/>
      <c r="B561" s="60" t="n"/>
      <c r="C561" s="81" t="inlineStr">
        <is>
          <t>Bit 3</t>
        </is>
      </c>
      <c r="D561" s="82" t="inlineStr">
        <is>
          <t>"DI53" logic inputs real image</t>
        </is>
      </c>
    </row>
    <row customFormat="1" r="562" s="60">
      <c r="A562" s="83" t="n"/>
      <c r="B562" s="60" t="n"/>
      <c r="C562" s="81" t="inlineStr">
        <is>
          <t>Bit 4</t>
        </is>
      </c>
      <c r="D562" s="82" t="inlineStr">
        <is>
          <t>"DI54" logic inputs real image</t>
        </is>
      </c>
    </row>
    <row customFormat="1" r="563" s="60">
      <c r="A563" s="83" t="n"/>
      <c r="B563" s="60" t="n"/>
      <c r="C563" s="81" t="inlineStr">
        <is>
          <t>Bit 5</t>
        </is>
      </c>
      <c r="D563" s="82" t="inlineStr">
        <is>
          <t>"DI55" logic inputs real image</t>
        </is>
      </c>
    </row>
    <row customFormat="1" r="564" s="60">
      <c r="A564" s="83" t="n"/>
      <c r="B564" s="60" t="n"/>
      <c r="C564" s="81" t="inlineStr">
        <is>
          <t>Bit 6</t>
        </is>
      </c>
      <c r="D564" s="82" t="inlineStr">
        <is>
          <t>"DI56" logic inputs real image</t>
        </is>
      </c>
    </row>
    <row customFormat="1" r="565" s="60">
      <c r="A565" s="83" t="n"/>
      <c r="B565" s="60" t="n"/>
      <c r="C565" s="81" t="inlineStr">
        <is>
          <t>Bit 7</t>
        </is>
      </c>
      <c r="D565" s="82" t="inlineStr">
        <is>
          <t>"DI57" logic inputs real image</t>
        </is>
      </c>
    </row>
    <row customFormat="1" r="566" s="60">
      <c r="A566" s="83" t="n"/>
      <c r="B566" s="60" t="n"/>
      <c r="C566" s="81" t="inlineStr">
        <is>
          <t>Bit 8</t>
        </is>
      </c>
      <c r="D566" s="82" t="inlineStr">
        <is>
          <t>"DI58" logic inputs real image</t>
        </is>
      </c>
    </row>
    <row customFormat="1" r="567" s="60">
      <c r="A567" s="83" t="n"/>
      <c r="B567" s="60" t="n"/>
      <c r="C567" s="81" t="inlineStr">
        <is>
          <t>Bit 9</t>
        </is>
      </c>
      <c r="D567" s="82" t="inlineStr">
        <is>
          <t>"DI59" logic inputs real image</t>
        </is>
      </c>
    </row>
    <row customFormat="1" r="568" s="60">
      <c r="A568" s="83" t="n"/>
      <c r="B568" s="60" t="n"/>
      <c r="C568" s="81" t="inlineStr">
        <is>
          <t>Bit 10</t>
        </is>
      </c>
      <c r="D568" s="82" t="inlineStr">
        <is>
          <t>"DI60" logic inputs real image</t>
        </is>
      </c>
    </row>
    <row customFormat="1" r="569" s="60">
      <c r="A569" s="83" t="n"/>
      <c r="B569" s="60" t="n"/>
      <c r="C569" s="81" t="inlineStr">
        <is>
          <t>Bit 11</t>
        </is>
      </c>
      <c r="D569" s="82" t="inlineStr">
        <is>
          <t>"DI61" logic inputs real image</t>
        </is>
      </c>
    </row>
    <row customFormat="1" r="570" s="60">
      <c r="A570" s="83" t="n"/>
      <c r="B570" s="60" t="n"/>
      <c r="C570" s="81" t="inlineStr">
        <is>
          <t>Bit 12</t>
        </is>
      </c>
      <c r="D570" s="82" t="inlineStr">
        <is>
          <t>"DI62" logic inputs real image</t>
        </is>
      </c>
    </row>
    <row customFormat="1" r="571" s="60">
      <c r="A571" s="83" t="n"/>
      <c r="B571" s="60" t="n"/>
      <c r="C571" s="81" t="inlineStr">
        <is>
          <t>Bit 13</t>
        </is>
      </c>
      <c r="D571" s="82" t="inlineStr">
        <is>
          <t>"DI63" logic inputs real image</t>
        </is>
      </c>
    </row>
    <row customFormat="1" r="572" s="60">
      <c r="A572" s="83" t="n"/>
      <c r="B572" s="60" t="n"/>
      <c r="C572" s="81" t="inlineStr">
        <is>
          <t>Bit 14</t>
        </is>
      </c>
      <c r="D572" s="82" t="inlineStr">
        <is>
          <t>"DI64" logic inputs real image</t>
        </is>
      </c>
    </row>
    <row customFormat="1" r="573" s="60">
      <c r="A573" s="85" t="n"/>
      <c r="B573" s="86" t="n"/>
      <c r="C573" s="89" t="inlineStr">
        <is>
          <t>Bit 15</t>
        </is>
      </c>
      <c r="D573" s="90" t="inlineStr">
        <is>
          <t>Reserved</t>
        </is>
      </c>
    </row>
    <row customFormat="1" r="574" s="60">
      <c r="A574" s="80" t="inlineStr">
        <is>
          <t>ILC2</t>
        </is>
      </c>
      <c r="B574" s="60" t="n"/>
      <c r="C574" s="81" t="inlineStr">
        <is>
          <t>Bit 0</t>
        </is>
      </c>
      <c r="D574" s="82" t="inlineStr">
        <is>
          <t>"DI70" logic inputs physical image</t>
        </is>
      </c>
    </row>
    <row customFormat="1" r="575" s="60">
      <c r="A575" s="83" t="n"/>
      <c r="B575" s="60" t="n"/>
      <c r="C575" s="81" t="inlineStr">
        <is>
          <t>Bit 1</t>
        </is>
      </c>
      <c r="D575" s="82" t="inlineStr">
        <is>
          <t>"DI71" logic inputs physical image</t>
        </is>
      </c>
    </row>
    <row customFormat="1" r="576" s="60">
      <c r="A576" s="83" t="n"/>
      <c r="B576" s="60" t="n"/>
      <c r="C576" s="81" t="inlineStr">
        <is>
          <t>Bit 2</t>
        </is>
      </c>
      <c r="D576" s="82" t="inlineStr">
        <is>
          <t>"DI72" logic inputs physical image</t>
        </is>
      </c>
    </row>
    <row customFormat="1" r="577" s="60">
      <c r="A577" s="83" t="n"/>
      <c r="B577" s="60" t="n"/>
      <c r="C577" s="81" t="inlineStr">
        <is>
          <t>Bit 3</t>
        </is>
      </c>
      <c r="D577" s="82" t="inlineStr">
        <is>
          <t>"DI73" logic inputs physical image</t>
        </is>
      </c>
    </row>
    <row customFormat="1" r="578" s="60">
      <c r="A578" s="83" t="n"/>
      <c r="B578" s="60" t="n"/>
      <c r="C578" s="81" t="inlineStr">
        <is>
          <t>Bit 4</t>
        </is>
      </c>
      <c r="D578" s="82" t="inlineStr">
        <is>
          <t>"DI74" logic inputs physical image</t>
        </is>
      </c>
    </row>
    <row customFormat="1" r="579" s="60">
      <c r="A579" s="83" t="n"/>
      <c r="B579" s="60" t="n"/>
      <c r="C579" s="81" t="inlineStr">
        <is>
          <t>Bit 5</t>
        </is>
      </c>
      <c r="D579" s="82" t="inlineStr">
        <is>
          <t>"DI75" logic inputs physical image</t>
        </is>
      </c>
    </row>
    <row customFormat="1" r="580" s="60">
      <c r="A580" s="83" t="n"/>
      <c r="B580" s="60" t="n"/>
      <c r="C580" s="81" t="inlineStr">
        <is>
          <t>Bit 6</t>
        </is>
      </c>
      <c r="D580" s="82" t="inlineStr">
        <is>
          <t>"DI76" logic inputs physical image</t>
        </is>
      </c>
    </row>
    <row customFormat="1" r="581" s="60">
      <c r="A581" s="83" t="n"/>
      <c r="B581" s="60" t="n"/>
      <c r="C581" s="81" t="inlineStr">
        <is>
          <t>Bit 7</t>
        </is>
      </c>
      <c r="D581" s="82" t="inlineStr">
        <is>
          <t>"DI77" logic inputs physical image</t>
        </is>
      </c>
    </row>
    <row customFormat="1" r="582" s="60">
      <c r="A582" s="83" t="n"/>
      <c r="B582" s="60" t="n"/>
      <c r="C582" s="81" t="inlineStr">
        <is>
          <t>Bit 8</t>
        </is>
      </c>
      <c r="D582" s="82" t="inlineStr">
        <is>
          <t>"DI78" logic inputs physical image</t>
        </is>
      </c>
    </row>
    <row customFormat="1" r="583" s="60">
      <c r="A583" s="83" t="n"/>
      <c r="B583" s="60" t="n"/>
      <c r="C583" s="81" t="inlineStr">
        <is>
          <t>Bit 9</t>
        </is>
      </c>
      <c r="D583" s="82" t="inlineStr">
        <is>
          <t>Reserved</t>
        </is>
      </c>
    </row>
    <row customFormat="1" r="584" s="60">
      <c r="A584" s="83" t="n"/>
      <c r="B584" s="60" t="n"/>
      <c r="C584" s="81" t="inlineStr">
        <is>
          <t>Bit 10</t>
        </is>
      </c>
      <c r="D584" s="82" t="inlineStr">
        <is>
          <t>Reserved</t>
        </is>
      </c>
    </row>
    <row customFormat="1" r="585" s="60">
      <c r="A585" s="83" t="n"/>
      <c r="B585" s="60" t="n"/>
      <c r="C585" s="81" t="inlineStr">
        <is>
          <t>Bit 11</t>
        </is>
      </c>
      <c r="D585" s="82" t="inlineStr">
        <is>
          <t>Reserved</t>
        </is>
      </c>
    </row>
    <row customFormat="1" r="586" s="60">
      <c r="A586" s="83" t="n"/>
      <c r="B586" s="60" t="n"/>
      <c r="C586" s="81" t="inlineStr">
        <is>
          <t>Bit 12</t>
        </is>
      </c>
      <c r="D586" s="82" t="inlineStr">
        <is>
          <t>Reserved</t>
        </is>
      </c>
    </row>
    <row customFormat="1" r="587" s="60">
      <c r="A587" s="83" t="n"/>
      <c r="B587" s="60" t="n"/>
      <c r="C587" s="81" t="inlineStr">
        <is>
          <t>Bit 13</t>
        </is>
      </c>
      <c r="D587" s="82" t="inlineStr">
        <is>
          <t>Reserved</t>
        </is>
      </c>
    </row>
    <row customFormat="1" r="588" s="60">
      <c r="A588" s="83" t="n"/>
      <c r="B588" s="60" t="n"/>
      <c r="C588" s="81" t="inlineStr">
        <is>
          <t>Bit 14</t>
        </is>
      </c>
      <c r="D588" s="82" t="inlineStr">
        <is>
          <t>Reserved</t>
        </is>
      </c>
    </row>
    <row customFormat="1" r="589" s="60">
      <c r="A589" s="85" t="n"/>
      <c r="B589" s="86" t="n"/>
      <c r="C589" s="89" t="inlineStr">
        <is>
          <t>Bit 15</t>
        </is>
      </c>
      <c r="D589" s="90" t="inlineStr">
        <is>
          <t>Reserved</t>
        </is>
      </c>
    </row>
    <row customFormat="1" r="590" s="60">
      <c r="A590" s="80" t="inlineStr">
        <is>
          <t>ILC3</t>
        </is>
      </c>
      <c r="B590" s="60" t="n"/>
      <c r="C590" s="81" t="inlineStr">
        <is>
          <t>Bit 0</t>
        </is>
      </c>
      <c r="D590" s="82" t="inlineStr">
        <is>
          <t>"DI80" logic inputs physical image</t>
        </is>
      </c>
    </row>
    <row customFormat="1" r="591" s="60">
      <c r="A591" s="83" t="n"/>
      <c r="B591" s="60" t="n"/>
      <c r="C591" s="81" t="inlineStr">
        <is>
          <t>Bit 1</t>
        </is>
      </c>
      <c r="D591" s="82" t="inlineStr">
        <is>
          <t>"DI81" logic inputs physical image</t>
        </is>
      </c>
    </row>
    <row customFormat="1" r="592" s="60">
      <c r="A592" s="83" t="n"/>
      <c r="B592" s="60" t="n"/>
      <c r="C592" s="81" t="inlineStr">
        <is>
          <t>Bit 2</t>
        </is>
      </c>
      <c r="D592" s="82" t="inlineStr">
        <is>
          <t>"DI82" logic inputs physical image</t>
        </is>
      </c>
    </row>
    <row customFormat="1" r="593" s="60">
      <c r="A593" s="83" t="n"/>
      <c r="B593" s="60" t="n"/>
      <c r="C593" s="81" t="inlineStr">
        <is>
          <t>Bit 3</t>
        </is>
      </c>
      <c r="D593" s="82" t="inlineStr">
        <is>
          <t>"DI83" logic inputs physical image</t>
        </is>
      </c>
    </row>
    <row customFormat="1" r="594" s="60">
      <c r="A594" s="83" t="n"/>
      <c r="B594" s="60" t="n"/>
      <c r="C594" s="81" t="inlineStr">
        <is>
          <t>Bit 4</t>
        </is>
      </c>
      <c r="D594" s="82" t="inlineStr">
        <is>
          <t>"DI84" logic inputs physical image</t>
        </is>
      </c>
    </row>
    <row customFormat="1" r="595" s="60">
      <c r="A595" s="83" t="n"/>
      <c r="B595" s="60" t="n"/>
      <c r="C595" s="81" t="inlineStr">
        <is>
          <t>Bit 5</t>
        </is>
      </c>
      <c r="D595" s="82" t="inlineStr">
        <is>
          <t>"DI85" logic inputs physical image</t>
        </is>
      </c>
    </row>
    <row customFormat="1" r="596" s="60">
      <c r="A596" s="83" t="n"/>
      <c r="B596" s="60" t="n"/>
      <c r="C596" s="81" t="inlineStr">
        <is>
          <t>Bit 6</t>
        </is>
      </c>
      <c r="D596" s="82" t="inlineStr">
        <is>
          <t>"DI86" logic inputs physical image</t>
        </is>
      </c>
    </row>
    <row customFormat="1" r="597" s="60">
      <c r="A597" s="83" t="n"/>
      <c r="B597" s="60" t="n"/>
      <c r="C597" s="81" t="inlineStr">
        <is>
          <t>Bit 7</t>
        </is>
      </c>
      <c r="D597" s="82" t="inlineStr">
        <is>
          <t>"DI87" logic inputs physical image</t>
        </is>
      </c>
    </row>
    <row customFormat="1" r="598" s="60">
      <c r="A598" s="83" t="n"/>
      <c r="B598" s="60" t="n"/>
      <c r="C598" s="81" t="inlineStr">
        <is>
          <t>Bit 8</t>
        </is>
      </c>
      <c r="D598" s="82" t="inlineStr">
        <is>
          <t>"DI88" logic inputs physical image</t>
        </is>
      </c>
    </row>
    <row customFormat="1" r="599" s="60">
      <c r="A599" s="83" t="n"/>
      <c r="B599" s="60" t="n"/>
      <c r="C599" s="81" t="inlineStr">
        <is>
          <t>Bit 9</t>
        </is>
      </c>
      <c r="D599" s="82" t="inlineStr">
        <is>
          <t>"DI89" logic inputs physical image</t>
        </is>
      </c>
    </row>
    <row customFormat="1" r="600" s="60">
      <c r="A600" s="83" t="n"/>
      <c r="B600" s="60" t="n"/>
      <c r="C600" s="81" t="inlineStr">
        <is>
          <t>Bit 10</t>
        </is>
      </c>
      <c r="D600" s="82" t="inlineStr">
        <is>
          <t>"DI90" logic inputs physical image</t>
        </is>
      </c>
    </row>
    <row customFormat="1" r="601" s="60">
      <c r="A601" s="83" t="n"/>
      <c r="B601" s="60" t="n"/>
      <c r="C601" s="81" t="inlineStr">
        <is>
          <t>Bit 11</t>
        </is>
      </c>
      <c r="D601" s="82" t="inlineStr">
        <is>
          <t>"DI91" logic inputs physical image</t>
        </is>
      </c>
    </row>
    <row customFormat="1" r="602" s="60">
      <c r="A602" s="83" t="n"/>
      <c r="B602" s="60" t="n"/>
      <c r="C602" s="81" t="inlineStr">
        <is>
          <t>Bit 12</t>
        </is>
      </c>
      <c r="D602" s="82" t="inlineStr">
        <is>
          <t>"DI92" logic inputs physical image</t>
        </is>
      </c>
    </row>
    <row customFormat="1" r="603" s="60">
      <c r="A603" s="83" t="n"/>
      <c r="B603" s="60" t="n"/>
      <c r="C603" s="81" t="inlineStr">
        <is>
          <t>Bit 13</t>
        </is>
      </c>
      <c r="D603" s="82" t="inlineStr">
        <is>
          <t>"DI93" logic inputs physical image</t>
        </is>
      </c>
    </row>
    <row customFormat="1" r="604" s="60">
      <c r="A604" s="83" t="n"/>
      <c r="B604" s="60" t="n"/>
      <c r="C604" s="81" t="inlineStr">
        <is>
          <t>Bit 14</t>
        </is>
      </c>
      <c r="D604" s="82" t="inlineStr">
        <is>
          <t>"DI94" logic inputs physical image</t>
        </is>
      </c>
    </row>
    <row customFormat="1" r="605" s="60">
      <c r="A605" s="85" t="n"/>
      <c r="B605" s="86" t="n"/>
      <c r="C605" s="89" t="inlineStr">
        <is>
          <t>Bit 15</t>
        </is>
      </c>
      <c r="D605" s="90" t="inlineStr">
        <is>
          <t>"DI95" logic inputs physical image</t>
        </is>
      </c>
    </row>
    <row customFormat="1" r="606" s="60">
      <c r="A606" s="80" t="inlineStr">
        <is>
          <t>OLCI</t>
        </is>
      </c>
      <c r="B606" s="60" t="n"/>
      <c r="C606" s="81" t="inlineStr">
        <is>
          <t>Bit 0</t>
        </is>
      </c>
      <c r="D606" s="82" t="inlineStr">
        <is>
          <t>"R60" relay physical image</t>
        </is>
      </c>
    </row>
    <row customFormat="1" r="607" s="60">
      <c r="A607" s="83" t="n"/>
      <c r="B607" s="60" t="n"/>
      <c r="C607" s="81" t="inlineStr">
        <is>
          <t>Bit 1</t>
        </is>
      </c>
      <c r="D607" s="82" t="inlineStr">
        <is>
          <t>"R61" relay physical image</t>
        </is>
      </c>
    </row>
    <row customFormat="1" r="608" s="60">
      <c r="A608" s="83" t="n"/>
      <c r="B608" s="60" t="n"/>
      <c r="C608" s="81" t="inlineStr">
        <is>
          <t>Bit 2</t>
        </is>
      </c>
      <c r="D608" s="82" t="inlineStr">
        <is>
          <t>"R62" relay physical image</t>
        </is>
      </c>
    </row>
    <row customFormat="1" r="609" s="60">
      <c r="A609" s="83" t="n"/>
      <c r="B609" s="60" t="n"/>
      <c r="C609" s="81" t="inlineStr">
        <is>
          <t>Bit 3</t>
        </is>
      </c>
      <c r="D609" s="82" t="inlineStr">
        <is>
          <t>"R63" relay physical image</t>
        </is>
      </c>
    </row>
    <row customFormat="1" r="610" s="60">
      <c r="A610" s="83" t="n"/>
      <c r="B610" s="60" t="n"/>
      <c r="C610" s="81" t="inlineStr">
        <is>
          <t>Bit 4</t>
        </is>
      </c>
      <c r="D610" s="82" t="inlineStr">
        <is>
          <t>"R64" relay physical image</t>
        </is>
      </c>
    </row>
    <row customFormat="1" r="611" s="60">
      <c r="A611" s="83" t="n"/>
      <c r="B611" s="60" t="n"/>
      <c r="C611" s="81" t="inlineStr">
        <is>
          <t>Bit 5</t>
        </is>
      </c>
      <c r="D611" s="82" t="inlineStr">
        <is>
          <t>"R65" relay physical image</t>
        </is>
      </c>
    </row>
    <row customFormat="1" r="612" s="60">
      <c r="A612" s="83" t="n"/>
      <c r="B612" s="60" t="n"/>
      <c r="C612" s="81" t="inlineStr">
        <is>
          <t>Bit 6</t>
        </is>
      </c>
      <c r="D612" s="82" t="inlineStr">
        <is>
          <t>"R66" relay physical image</t>
        </is>
      </c>
    </row>
    <row customFormat="1" r="613" s="60">
      <c r="A613" s="83" t="n"/>
      <c r="B613" s="60" t="n"/>
      <c r="C613" s="81" t="inlineStr">
        <is>
          <t>Bit 7</t>
        </is>
      </c>
      <c r="D613" s="82" t="inlineStr">
        <is>
          <t>"R67" relay physical image</t>
        </is>
      </c>
    </row>
    <row customFormat="1" r="614" s="60">
      <c r="A614" s="83" t="n"/>
      <c r="B614" s="60" t="n"/>
      <c r="C614" s="81" t="inlineStr">
        <is>
          <t>Bit 8</t>
        </is>
      </c>
      <c r="D614" s="82" t="inlineStr">
        <is>
          <t>Reserved</t>
        </is>
      </c>
    </row>
    <row customFormat="1" r="615" s="60">
      <c r="A615" s="83" t="n"/>
      <c r="B615" s="60" t="n"/>
      <c r="C615" s="81" t="inlineStr">
        <is>
          <t>Bit 9</t>
        </is>
      </c>
      <c r="D615" s="82" t="inlineStr">
        <is>
          <t>Reserved</t>
        </is>
      </c>
    </row>
    <row customFormat="1" r="616" s="60">
      <c r="A616" s="83" t="n"/>
      <c r="B616" s="60" t="n"/>
      <c r="C616" s="81" t="inlineStr">
        <is>
          <t>Bit 10</t>
        </is>
      </c>
      <c r="D616" s="82" t="inlineStr">
        <is>
          <t>Reserved</t>
        </is>
      </c>
    </row>
    <row customFormat="1" r="617" s="60">
      <c r="A617" s="83" t="n"/>
      <c r="B617" s="60" t="n"/>
      <c r="C617" s="81" t="inlineStr">
        <is>
          <t>Bit 11</t>
        </is>
      </c>
      <c r="D617" s="82" t="inlineStr">
        <is>
          <t>Reserved</t>
        </is>
      </c>
    </row>
    <row customFormat="1" r="618" s="60">
      <c r="A618" s="83" t="n"/>
      <c r="B618" s="60" t="n"/>
      <c r="C618" s="81" t="inlineStr">
        <is>
          <t>Bit 12</t>
        </is>
      </c>
      <c r="D618" s="82" t="inlineStr">
        <is>
          <t>Reserved</t>
        </is>
      </c>
    </row>
    <row customFormat="1" r="619" s="60">
      <c r="A619" s="83" t="n"/>
      <c r="B619" s="60" t="n"/>
      <c r="C619" s="81" t="inlineStr">
        <is>
          <t>Bit 13</t>
        </is>
      </c>
      <c r="D619" s="82" t="inlineStr">
        <is>
          <t>Reserved</t>
        </is>
      </c>
    </row>
    <row customFormat="1" r="620" s="60">
      <c r="A620" s="83" t="n"/>
      <c r="B620" s="60" t="n"/>
      <c r="C620" s="81" t="inlineStr">
        <is>
          <t>Bit 14</t>
        </is>
      </c>
      <c r="D620" s="82" t="inlineStr">
        <is>
          <t>Reserved</t>
        </is>
      </c>
    </row>
    <row customFormat="1" r="621" s="60">
      <c r="A621" s="85" t="n"/>
      <c r="B621" s="86" t="n"/>
      <c r="C621" s="89" t="inlineStr">
        <is>
          <t>Bit 15</t>
        </is>
      </c>
      <c r="D621" s="90" t="inlineStr">
        <is>
          <t>Reserved</t>
        </is>
      </c>
    </row>
    <row customFormat="1" r="622" s="60">
      <c r="A622" s="80" t="inlineStr">
        <is>
          <t>OLCR</t>
        </is>
      </c>
      <c r="B622" s="60" t="n"/>
      <c r="C622" s="81" t="inlineStr">
        <is>
          <t>Bit 0</t>
        </is>
      </c>
      <c r="D622" s="82" t="inlineStr">
        <is>
          <t>"R60" relay real image</t>
        </is>
      </c>
    </row>
    <row customFormat="1" r="623" s="60">
      <c r="A623" s="83" t="n"/>
      <c r="B623" s="60" t="n"/>
      <c r="C623" s="81" t="inlineStr">
        <is>
          <t>Bit 1</t>
        </is>
      </c>
      <c r="D623" s="82" t="inlineStr">
        <is>
          <t>"R61" relay real image</t>
        </is>
      </c>
    </row>
    <row customFormat="1" r="624" s="60">
      <c r="A624" s="83" t="n"/>
      <c r="B624" s="60" t="n"/>
      <c r="C624" s="81" t="inlineStr">
        <is>
          <t>Bit 2</t>
        </is>
      </c>
      <c r="D624" s="82" t="inlineStr">
        <is>
          <t>"R62" relay real image</t>
        </is>
      </c>
    </row>
    <row customFormat="1" r="625" s="60">
      <c r="A625" s="83" t="n"/>
      <c r="B625" s="60" t="n"/>
      <c r="C625" s="81" t="inlineStr">
        <is>
          <t>Bit 3</t>
        </is>
      </c>
      <c r="D625" s="82" t="inlineStr">
        <is>
          <t>"R63" relay real image</t>
        </is>
      </c>
    </row>
    <row customFormat="1" r="626" s="60">
      <c r="A626" s="83" t="n"/>
      <c r="B626" s="60" t="n"/>
      <c r="C626" s="81" t="inlineStr">
        <is>
          <t>Bit 4</t>
        </is>
      </c>
      <c r="D626" s="82" t="inlineStr">
        <is>
          <t>"R64" relay real image</t>
        </is>
      </c>
    </row>
    <row customFormat="1" r="627" s="60">
      <c r="A627" s="83" t="n"/>
      <c r="B627" s="60" t="n"/>
      <c r="C627" s="81" t="inlineStr">
        <is>
          <t>Bit 5</t>
        </is>
      </c>
      <c r="D627" s="82" t="inlineStr">
        <is>
          <t>"R65" relay real image</t>
        </is>
      </c>
    </row>
    <row customFormat="1" r="628" s="60">
      <c r="A628" s="83" t="n"/>
      <c r="B628" s="60" t="n"/>
      <c r="C628" s="81" t="inlineStr">
        <is>
          <t>Bit 6</t>
        </is>
      </c>
      <c r="D628" s="82" t="inlineStr">
        <is>
          <t>"R66" relay real image</t>
        </is>
      </c>
    </row>
    <row customFormat="1" r="629" s="60">
      <c r="A629" s="83" t="n"/>
      <c r="B629" s="60" t="n"/>
      <c r="C629" s="81" t="inlineStr">
        <is>
          <t>Bit 7</t>
        </is>
      </c>
      <c r="D629" s="82" t="inlineStr">
        <is>
          <t>"R67" relay real image</t>
        </is>
      </c>
    </row>
    <row customFormat="1" r="630" s="60">
      <c r="A630" s="83" t="n"/>
      <c r="B630" s="60" t="n"/>
      <c r="C630" s="81" t="inlineStr">
        <is>
          <t>Bit 8</t>
        </is>
      </c>
      <c r="D630" s="82" t="inlineStr">
        <is>
          <t>Reserved</t>
        </is>
      </c>
    </row>
    <row customFormat="1" r="631" s="60">
      <c r="A631" s="83" t="n"/>
      <c r="B631" s="60" t="n"/>
      <c r="C631" s="81" t="inlineStr">
        <is>
          <t>Bit 9</t>
        </is>
      </c>
      <c r="D631" s="82" t="inlineStr">
        <is>
          <t>Reserved</t>
        </is>
      </c>
    </row>
    <row customFormat="1" r="632" s="60">
      <c r="A632" s="83" t="n"/>
      <c r="B632" s="60" t="n"/>
      <c r="C632" s="81" t="inlineStr">
        <is>
          <t>Bit 10</t>
        </is>
      </c>
      <c r="D632" s="82" t="inlineStr">
        <is>
          <t>Reserved</t>
        </is>
      </c>
    </row>
    <row customFormat="1" r="633" s="60">
      <c r="A633" s="83" t="n"/>
      <c r="B633" s="60" t="n"/>
      <c r="C633" s="81" t="inlineStr">
        <is>
          <t>Bit 11</t>
        </is>
      </c>
      <c r="D633" s="82" t="inlineStr">
        <is>
          <t>Reserved</t>
        </is>
      </c>
    </row>
    <row customFormat="1" r="634" s="60">
      <c r="A634" s="83" t="n"/>
      <c r="B634" s="60" t="n"/>
      <c r="C634" s="81" t="inlineStr">
        <is>
          <t>Bit 12</t>
        </is>
      </c>
      <c r="D634" s="82" t="inlineStr">
        <is>
          <t>Reserved</t>
        </is>
      </c>
    </row>
    <row customFormat="1" r="635" s="60">
      <c r="A635" s="83" t="n"/>
      <c r="B635" s="60" t="n"/>
      <c r="C635" s="81" t="inlineStr">
        <is>
          <t>Bit 13</t>
        </is>
      </c>
      <c r="D635" s="82" t="inlineStr">
        <is>
          <t>Reserved</t>
        </is>
      </c>
    </row>
    <row customFormat="1" r="636" s="60">
      <c r="A636" s="83" t="n"/>
      <c r="B636" s="60" t="n"/>
      <c r="C636" s="81" t="inlineStr">
        <is>
          <t>Bit 14</t>
        </is>
      </c>
      <c r="D636" s="82" t="inlineStr">
        <is>
          <t>Reserved</t>
        </is>
      </c>
    </row>
    <row customFormat="1" r="637" s="60">
      <c r="A637" s="85" t="n"/>
      <c r="B637" s="86" t="n"/>
      <c r="C637" s="89" t="inlineStr">
        <is>
          <t>Bit 15</t>
        </is>
      </c>
      <c r="D637" s="90" t="inlineStr">
        <is>
          <t>Reserved</t>
        </is>
      </c>
    </row>
    <row customFormat="1" r="638" s="60">
      <c r="A638" s="80" t="inlineStr">
        <is>
          <t>OLC2</t>
        </is>
      </c>
      <c r="B638" s="60" t="n"/>
      <c r="C638" s="81" t="inlineStr">
        <is>
          <t>Bit 0</t>
        </is>
      </c>
      <c r="D638" s="82" t="inlineStr">
        <is>
          <t>"R70" relay physical image</t>
        </is>
      </c>
    </row>
    <row customFormat="1" r="639" s="60">
      <c r="A639" s="83" t="n"/>
      <c r="B639" s="60" t="n"/>
      <c r="C639" s="81" t="inlineStr">
        <is>
          <t>Bit 1</t>
        </is>
      </c>
      <c r="D639" s="82" t="inlineStr">
        <is>
          <t>"R71" relay physical image</t>
        </is>
      </c>
    </row>
    <row customFormat="1" r="640" s="60">
      <c r="A640" s="83" t="n"/>
      <c r="B640" s="60" t="n"/>
      <c r="C640" s="81" t="inlineStr">
        <is>
          <t>Bit 2</t>
        </is>
      </c>
      <c r="D640" s="82" t="inlineStr">
        <is>
          <t>"R72" relay physical image</t>
        </is>
      </c>
    </row>
    <row customFormat="1" r="641" s="60">
      <c r="A641" s="83" t="n"/>
      <c r="B641" s="60" t="n"/>
      <c r="C641" s="81" t="inlineStr">
        <is>
          <t>Bit 3</t>
        </is>
      </c>
      <c r="D641" s="82" t="inlineStr">
        <is>
          <t>"R73" relay physical image</t>
        </is>
      </c>
    </row>
    <row customFormat="1" r="642" s="60">
      <c r="A642" s="83" t="n"/>
      <c r="B642" s="60" t="n"/>
      <c r="C642" s="81" t="inlineStr">
        <is>
          <t>Bit 4</t>
        </is>
      </c>
      <c r="D642" s="82" t="inlineStr">
        <is>
          <t>"R74" relay physical image</t>
        </is>
      </c>
    </row>
    <row customFormat="1" r="643" s="60">
      <c r="A643" s="83" t="n"/>
      <c r="B643" s="60" t="n"/>
      <c r="C643" s="81" t="inlineStr">
        <is>
          <t>Bit 5</t>
        </is>
      </c>
      <c r="D643" s="82" t="inlineStr">
        <is>
          <t>"R75" relay physical image</t>
        </is>
      </c>
    </row>
    <row customFormat="1" r="644" s="60">
      <c r="A644" s="83" t="n"/>
      <c r="B644" s="60" t="n"/>
      <c r="C644" s="81" t="inlineStr">
        <is>
          <t>Bit 6</t>
        </is>
      </c>
      <c r="D644" s="82" t="inlineStr">
        <is>
          <t>"R76" relay physical image</t>
        </is>
      </c>
    </row>
    <row customFormat="1" r="645" s="60">
      <c r="A645" s="83" t="n"/>
      <c r="B645" s="60" t="n"/>
      <c r="C645" s="81" t="inlineStr">
        <is>
          <t>Bit 7</t>
        </is>
      </c>
      <c r="D645" s="82" t="inlineStr">
        <is>
          <t>"R77" relay physical image</t>
        </is>
      </c>
    </row>
    <row customFormat="1" r="646" s="60">
      <c r="A646" s="83" t="n"/>
      <c r="B646" s="60" t="n"/>
      <c r="C646" s="81" t="inlineStr">
        <is>
          <t>Bit 8</t>
        </is>
      </c>
      <c r="D646" s="82" t="inlineStr">
        <is>
          <t>"R80" relay physical image</t>
        </is>
      </c>
    </row>
    <row customFormat="1" r="647" s="60">
      <c r="A647" s="83" t="n"/>
      <c r="B647" s="60" t="n"/>
      <c r="C647" s="81" t="inlineStr">
        <is>
          <t>Bit 9</t>
        </is>
      </c>
      <c r="D647" s="82" t="inlineStr">
        <is>
          <t>"R81" relay physical image</t>
        </is>
      </c>
    </row>
    <row customFormat="1" r="648" s="60">
      <c r="A648" s="83" t="n"/>
      <c r="B648" s="60" t="n"/>
      <c r="C648" s="81" t="inlineStr">
        <is>
          <t>Bit 10</t>
        </is>
      </c>
      <c r="D648" s="82" t="inlineStr">
        <is>
          <t>"R82" relay physical image</t>
        </is>
      </c>
    </row>
    <row customFormat="1" r="649" s="60">
      <c r="A649" s="83" t="n"/>
      <c r="B649" s="60" t="n"/>
      <c r="C649" s="81" t="inlineStr">
        <is>
          <t>Bit 11</t>
        </is>
      </c>
      <c r="D649" s="82" t="inlineStr">
        <is>
          <t>"R83" relay physical image</t>
        </is>
      </c>
    </row>
    <row customFormat="1" r="650" s="60">
      <c r="A650" s="83" t="n"/>
      <c r="B650" s="60" t="n"/>
      <c r="C650" s="81" t="inlineStr">
        <is>
          <t>Bit 12</t>
        </is>
      </c>
      <c r="D650" s="82" t="inlineStr">
        <is>
          <t>"R84" relay physical image</t>
        </is>
      </c>
    </row>
    <row customFormat="1" r="651" s="60">
      <c r="A651" s="83" t="n"/>
      <c r="B651" s="60" t="n"/>
      <c r="C651" s="81" t="inlineStr">
        <is>
          <t>Bit 13</t>
        </is>
      </c>
      <c r="D651" s="82" t="inlineStr">
        <is>
          <t>"R85" relay physical image</t>
        </is>
      </c>
    </row>
    <row customFormat="1" r="652" s="60">
      <c r="A652" s="83" t="n"/>
      <c r="B652" s="60" t="n"/>
      <c r="C652" s="81" t="inlineStr">
        <is>
          <t>Bit 14</t>
        </is>
      </c>
      <c r="D652" s="82" t="inlineStr">
        <is>
          <t>"R86" relay physical image</t>
        </is>
      </c>
    </row>
    <row customFormat="1" r="653" s="60">
      <c r="A653" s="85" t="n"/>
      <c r="B653" s="86" t="n"/>
      <c r="C653" s="89" t="inlineStr">
        <is>
          <t>Bit 15</t>
        </is>
      </c>
      <c r="D653" s="90" t="inlineStr">
        <is>
          <t>"R87" relay physical image</t>
        </is>
      </c>
    </row>
    <row customFormat="1" r="654" s="60">
      <c r="A654" s="80" t="inlineStr">
        <is>
          <t>OLCP</t>
        </is>
      </c>
      <c r="B654" s="60" t="n"/>
      <c r="C654" s="81" t="inlineStr">
        <is>
          <t>Bit 0</t>
        </is>
      </c>
      <c r="D654" s="82" t="inlineStr">
        <is>
          <t>"R60" relay physical image</t>
        </is>
      </c>
    </row>
    <row customFormat="1" r="655" s="60">
      <c r="A655" s="83" t="n"/>
      <c r="B655" s="60" t="n"/>
      <c r="C655" s="81" t="inlineStr">
        <is>
          <t>Bit 1</t>
        </is>
      </c>
      <c r="D655" s="82" t="inlineStr">
        <is>
          <t>"R61" relay physical image</t>
        </is>
      </c>
    </row>
    <row customFormat="1" r="656" s="60">
      <c r="A656" s="83" t="n"/>
      <c r="B656" s="60" t="n"/>
      <c r="C656" s="81" t="inlineStr">
        <is>
          <t>Bit 2</t>
        </is>
      </c>
      <c r="D656" s="82" t="inlineStr">
        <is>
          <t>"R62" relay physical image</t>
        </is>
      </c>
    </row>
    <row customFormat="1" r="657" s="60">
      <c r="A657" s="83" t="n"/>
      <c r="B657" s="60" t="n"/>
      <c r="C657" s="81" t="inlineStr">
        <is>
          <t>Bit 3</t>
        </is>
      </c>
      <c r="D657" s="82" t="inlineStr">
        <is>
          <t>"R63" relay physical image</t>
        </is>
      </c>
    </row>
    <row customFormat="1" r="658" s="60">
      <c r="A658" s="83" t="n"/>
      <c r="B658" s="60" t="n"/>
      <c r="C658" s="81" t="inlineStr">
        <is>
          <t>Bit 4</t>
        </is>
      </c>
      <c r="D658" s="82" t="inlineStr">
        <is>
          <t>"R64" relay physical image</t>
        </is>
      </c>
    </row>
    <row customFormat="1" r="659" s="60">
      <c r="A659" s="83" t="n"/>
      <c r="B659" s="60" t="n"/>
      <c r="C659" s="81" t="inlineStr">
        <is>
          <t>Bit 5</t>
        </is>
      </c>
      <c r="D659" s="82" t="inlineStr">
        <is>
          <t>"R65" relay physical image</t>
        </is>
      </c>
    </row>
    <row customFormat="1" r="660" s="60">
      <c r="A660" s="83" t="n"/>
      <c r="B660" s="60" t="n"/>
      <c r="C660" s="81" t="inlineStr">
        <is>
          <t>Bit 6</t>
        </is>
      </c>
      <c r="D660" s="82" t="inlineStr">
        <is>
          <t>"R66" relay physical image</t>
        </is>
      </c>
    </row>
    <row customFormat="1" r="661" s="60">
      <c r="A661" s="83" t="n"/>
      <c r="B661" s="60" t="n"/>
      <c r="C661" s="81" t="inlineStr">
        <is>
          <t>Bit 7</t>
        </is>
      </c>
      <c r="D661" s="82" t="inlineStr">
        <is>
          <t>"R67" relay physical image</t>
        </is>
      </c>
    </row>
    <row customFormat="1" r="662" s="60">
      <c r="A662" s="83" t="n"/>
      <c r="B662" s="60" t="n"/>
      <c r="C662" s="81" t="inlineStr">
        <is>
          <t>Bit 8</t>
        </is>
      </c>
      <c r="D662" s="82" t="inlineStr">
        <is>
          <t>Reserved</t>
        </is>
      </c>
    </row>
    <row customFormat="1" r="663" s="60">
      <c r="A663" s="83" t="n"/>
      <c r="B663" s="60" t="n"/>
      <c r="C663" s="81" t="inlineStr">
        <is>
          <t>Bit 9</t>
        </is>
      </c>
      <c r="D663" s="82" t="inlineStr">
        <is>
          <t>Reserved</t>
        </is>
      </c>
    </row>
    <row customFormat="1" r="664" s="60">
      <c r="A664" s="83" t="n"/>
      <c r="B664" s="60" t="n"/>
      <c r="C664" s="81" t="inlineStr">
        <is>
          <t>Bit 10</t>
        </is>
      </c>
      <c r="D664" s="82" t="inlineStr">
        <is>
          <t>Reserved</t>
        </is>
      </c>
    </row>
    <row customFormat="1" r="665" s="60">
      <c r="A665" s="83" t="n"/>
      <c r="B665" s="60" t="n"/>
      <c r="C665" s="81" t="inlineStr">
        <is>
          <t>Bit 11</t>
        </is>
      </c>
      <c r="D665" s="82" t="inlineStr">
        <is>
          <t>Reserved</t>
        </is>
      </c>
    </row>
    <row customFormat="1" r="666" s="60">
      <c r="A666" s="83" t="n"/>
      <c r="B666" s="60" t="n"/>
      <c r="C666" s="81" t="inlineStr">
        <is>
          <t>Bit 12</t>
        </is>
      </c>
      <c r="D666" s="82" t="inlineStr">
        <is>
          <t>Reserved</t>
        </is>
      </c>
    </row>
    <row customFormat="1" r="667" s="60">
      <c r="A667" s="83" t="n"/>
      <c r="B667" s="60" t="n"/>
      <c r="C667" s="81" t="inlineStr">
        <is>
          <t>Bit 13</t>
        </is>
      </c>
      <c r="D667" s="82" t="inlineStr">
        <is>
          <t>Reserved</t>
        </is>
      </c>
    </row>
    <row customFormat="1" r="668" s="60">
      <c r="A668" s="83" t="n"/>
      <c r="B668" s="60" t="n"/>
      <c r="C668" s="81" t="inlineStr">
        <is>
          <t>Bit 14</t>
        </is>
      </c>
      <c r="D668" s="82" t="inlineStr">
        <is>
          <t>Reserved</t>
        </is>
      </c>
    </row>
    <row customFormat="1" r="669" s="60">
      <c r="A669" s="85" t="n"/>
      <c r="B669" s="86" t="n"/>
      <c r="C669" s="89" t="inlineStr">
        <is>
          <t>Bit 15</t>
        </is>
      </c>
      <c r="D669" s="90" t="inlineStr">
        <is>
          <t>Reserved</t>
        </is>
      </c>
    </row>
    <row customFormat="1" r="670" s="60">
      <c r="A670" s="80" t="inlineStr">
        <is>
          <t>CIC2</t>
        </is>
      </c>
      <c r="B670" s="60" t="n"/>
      <c r="C670" s="60" t="n"/>
      <c r="D670" s="84" t="inlineStr">
        <is>
          <t>On power-up, read CIC :</t>
        </is>
      </c>
    </row>
    <row customFormat="1" r="671" s="60">
      <c r="A671" s="83" t="n"/>
      <c r="B671" s="60" t="n"/>
      <c r="C671" s="60" t="n"/>
      <c r="D671" s="84" t="inlineStr">
        <is>
          <t>If CIC and CIC2 = 0 -&gt; Ok</t>
        </is>
      </c>
    </row>
    <row customFormat="1" r="672" s="60">
      <c r="A672" s="83" t="n"/>
      <c r="B672" s="60" t="n"/>
      <c r="C672" s="60" t="n"/>
      <c r="D672" s="84" t="inlineStr">
        <is>
          <t>If CIC or CIC2 not 0 -&gt; malfunction</t>
        </is>
      </c>
    </row>
    <row customFormat="1" r="673" s="60">
      <c r="A673" s="83" t="n"/>
      <c r="B673" s="60" t="n"/>
      <c r="C673" s="60" t="n"/>
      <c r="D673" s="84" t="inlineStr">
        <is>
          <t>Write FCS = "INI" to return to factory setting</t>
        </is>
      </c>
    </row>
    <row customFormat="1" r="674" s="60">
      <c r="A674" s="83" t="n"/>
      <c r="B674" s="60" t="n"/>
      <c r="C674" s="81" t="inlineStr">
        <is>
          <t>Bit 0</t>
        </is>
      </c>
      <c r="D674" s="82">
        <f> 1 : SFTY option card added</f>
        <v/>
      </c>
    </row>
    <row customFormat="1" r="675" s="60">
      <c r="A675" s="83" t="n"/>
      <c r="B675" s="60" t="n"/>
      <c r="C675" s="81" t="inlineStr">
        <is>
          <t>Bit 1</t>
        </is>
      </c>
      <c r="D675" s="82">
        <f> 1 : SFTY option card removed</f>
        <v/>
      </c>
    </row>
    <row customFormat="1" r="676" s="60">
      <c r="A676" s="83" t="n"/>
      <c r="B676" s="60" t="n"/>
      <c r="C676" s="81" t="inlineStr">
        <is>
          <t>Bit 2</t>
        </is>
      </c>
      <c r="D676" s="82">
        <f> 1 : SFTY option card changed</f>
        <v/>
      </c>
    </row>
    <row customFormat="1" r="677" s="60">
      <c r="A677" s="83" t="n"/>
      <c r="B677" s="60" t="n"/>
      <c r="C677" s="81" t="inlineStr">
        <is>
          <t>Bit 3</t>
        </is>
      </c>
      <c r="D677" s="82" t="inlineStr">
        <is>
          <t>Reserved</t>
        </is>
      </c>
    </row>
    <row customFormat="1" r="678" s="60">
      <c r="A678" s="83" t="n"/>
      <c r="B678" s="60" t="n"/>
      <c r="C678" s="81" t="inlineStr">
        <is>
          <t>Bit 4</t>
        </is>
      </c>
      <c r="D678" s="82" t="inlineStr">
        <is>
          <t>Reserved</t>
        </is>
      </c>
    </row>
    <row customFormat="1" r="679" s="60">
      <c r="A679" s="83" t="n"/>
      <c r="B679" s="60" t="n"/>
      <c r="C679" s="81" t="inlineStr">
        <is>
          <t>Bit 5</t>
        </is>
      </c>
      <c r="D679" s="82" t="inlineStr">
        <is>
          <t>Reserved</t>
        </is>
      </c>
    </row>
    <row customFormat="1" r="680" s="60">
      <c r="A680" s="83" t="n"/>
      <c r="B680" s="60" t="n"/>
      <c r="C680" s="81" t="inlineStr">
        <is>
          <t>Bit 6</t>
        </is>
      </c>
      <c r="D680" s="82" t="inlineStr">
        <is>
          <t>Reserved</t>
        </is>
      </c>
    </row>
    <row customFormat="1" r="681" s="60">
      <c r="A681" s="83" t="n"/>
      <c r="B681" s="60" t="n"/>
      <c r="C681" s="81" t="inlineStr">
        <is>
          <t>Bit 7</t>
        </is>
      </c>
      <c r="D681" s="82" t="inlineStr">
        <is>
          <t>Reserved</t>
        </is>
      </c>
    </row>
    <row customFormat="1" r="682" s="60">
      <c r="A682" s="83" t="n"/>
      <c r="B682" s="60" t="n"/>
      <c r="C682" s="81" t="inlineStr">
        <is>
          <t>Bit 8</t>
        </is>
      </c>
      <c r="D682" s="82" t="inlineStr">
        <is>
          <t>Reserved</t>
        </is>
      </c>
    </row>
    <row customFormat="1" r="683" s="60">
      <c r="A683" s="83" t="n"/>
      <c r="B683" s="60" t="n"/>
      <c r="C683" s="81" t="inlineStr">
        <is>
          <t>Bit 9</t>
        </is>
      </c>
      <c r="D683" s="82" t="inlineStr">
        <is>
          <t>Reserved</t>
        </is>
      </c>
    </row>
    <row customFormat="1" r="684" s="60">
      <c r="A684" s="83" t="n"/>
      <c r="B684" s="60" t="n"/>
      <c r="C684" s="81" t="inlineStr">
        <is>
          <t>Bit 10</t>
        </is>
      </c>
      <c r="D684" s="82" t="inlineStr">
        <is>
          <t>Reserved</t>
        </is>
      </c>
    </row>
    <row customFormat="1" r="685" s="60">
      <c r="A685" s="83" t="n"/>
      <c r="B685" s="60" t="n"/>
      <c r="C685" s="81" t="inlineStr">
        <is>
          <t>Bit 11</t>
        </is>
      </c>
      <c r="D685" s="82" t="inlineStr">
        <is>
          <t>Reserved</t>
        </is>
      </c>
    </row>
    <row customFormat="1" r="686" s="60">
      <c r="A686" s="83" t="n"/>
      <c r="B686" s="60" t="n"/>
      <c r="C686" s="81" t="inlineStr">
        <is>
          <t>Bit 12</t>
        </is>
      </c>
      <c r="D686" s="82" t="inlineStr">
        <is>
          <t>Reserved</t>
        </is>
      </c>
    </row>
    <row customFormat="1" r="687" s="60">
      <c r="A687" s="83" t="n"/>
      <c r="B687" s="60" t="n"/>
      <c r="C687" s="81" t="inlineStr">
        <is>
          <t>Bit 13</t>
        </is>
      </c>
      <c r="D687" s="82" t="inlineStr">
        <is>
          <t>Reserved</t>
        </is>
      </c>
    </row>
    <row customFormat="1" r="688" s="60">
      <c r="A688" s="83" t="n"/>
      <c r="B688" s="60" t="n"/>
      <c r="C688" s="81" t="inlineStr">
        <is>
          <t>Bit 14</t>
        </is>
      </c>
      <c r="D688" s="82" t="inlineStr">
        <is>
          <t>Reserved</t>
        </is>
      </c>
    </row>
    <row customFormat="1" r="689" s="60">
      <c r="A689" s="85" t="n"/>
      <c r="B689" s="86" t="n"/>
      <c r="C689" s="89" t="inlineStr">
        <is>
          <t>Bit 15</t>
        </is>
      </c>
      <c r="D689" s="90" t="inlineStr">
        <is>
          <t>Reserved</t>
        </is>
      </c>
    </row>
    <row customFormat="1" r="690" s="60">
      <c r="A690" s="80" t="inlineStr">
        <is>
          <t>PCM1</t>
        </is>
      </c>
      <c r="B690" s="60" t="n"/>
      <c r="C690" s="81" t="inlineStr">
        <is>
          <t>Bit 0</t>
        </is>
      </c>
      <c r="D690" s="82">
        <f> 1  UOF Upward optical fiber failure (PoC =&gt; FPGA)</f>
        <v/>
      </c>
    </row>
    <row customFormat="1" r="691" s="60">
      <c r="A691" s="83" t="n"/>
      <c r="B691" s="60" t="n"/>
      <c r="C691" s="81" t="inlineStr">
        <is>
          <t>Bit 1</t>
        </is>
      </c>
      <c r="D691" s="82">
        <f> 1  OBW Light overvoltage warning</f>
        <v/>
      </c>
    </row>
    <row customFormat="1" r="692" s="60">
      <c r="A692" s="83" t="n"/>
      <c r="B692" s="60" t="n"/>
      <c r="C692" s="81" t="inlineStr">
        <is>
          <t>Bit 2</t>
        </is>
      </c>
      <c r="D692" s="82">
        <f> 1  USF DC bus under-voltage error</f>
        <v/>
      </c>
    </row>
    <row customFormat="1" r="693" s="60">
      <c r="A693" s="83" t="n"/>
      <c r="B693" s="60" t="n"/>
      <c r="C693" s="81" t="inlineStr">
        <is>
          <t>Bit 3</t>
        </is>
      </c>
      <c r="D693" s="82">
        <f> 1  PHF Input phase loss fault</f>
        <v/>
      </c>
    </row>
    <row customFormat="1" r="694" s="60">
      <c r="A694" s="83" t="n"/>
      <c r="B694" s="60" t="n"/>
      <c r="C694" s="81" t="inlineStr">
        <is>
          <t>Bit 4</t>
        </is>
      </c>
      <c r="D694" s="82">
        <f> 1  OHF Thermal over-heat fault</f>
        <v/>
      </c>
    </row>
    <row customFormat="1" r="695" s="60">
      <c r="A695" s="83" t="n"/>
      <c r="B695" s="60" t="n"/>
      <c r="C695" s="81" t="inlineStr">
        <is>
          <t>Bit 5</t>
        </is>
      </c>
      <c r="D695" s="82">
        <f> 1  RCF Rectifier command fault</f>
        <v/>
      </c>
    </row>
    <row customFormat="1" r="696" s="60">
      <c r="A696" s="83" t="n"/>
      <c r="B696" s="60" t="n"/>
      <c r="C696" s="81" t="inlineStr">
        <is>
          <t>Bit 6</t>
        </is>
      </c>
      <c r="D696" s="82">
        <f> 1  OBF DC bus over-voltage error</f>
        <v/>
      </c>
    </row>
    <row customFormat="1" r="697" s="60">
      <c r="A697" s="83" t="n"/>
      <c r="B697" s="60" t="n"/>
      <c r="C697" s="81" t="inlineStr">
        <is>
          <t>Bit 7</t>
        </is>
      </c>
      <c r="D697" s="82">
        <f> 1  DOF Downward optical fiber failure (FPGA=&gt;PoC)</f>
        <v/>
      </c>
    </row>
    <row customFormat="1" r="698" s="60">
      <c r="A698" s="83" t="n"/>
      <c r="B698" s="60" t="n"/>
      <c r="C698" s="81" t="inlineStr">
        <is>
          <t>Bit 8</t>
        </is>
      </c>
      <c r="D698" s="82">
        <f> 1  Power cell bypassed</f>
        <v/>
      </c>
    </row>
    <row customFormat="1" r="699" s="60">
      <c r="A699" s="83" t="n"/>
      <c r="B699" s="60" t="n"/>
      <c r="C699" s="81" t="inlineStr">
        <is>
          <t>Bit 9</t>
        </is>
      </c>
      <c r="D699" s="82">
        <f> 1  Reserved for future use</f>
        <v/>
      </c>
    </row>
    <row customFormat="1" r="700" s="60">
      <c r="A700" s="83" t="n"/>
      <c r="B700" s="60" t="n"/>
      <c r="C700" s="81" t="inlineStr">
        <is>
          <t>Bit 10</t>
        </is>
      </c>
      <c r="D700" s="82">
        <f> 1  BPA Bypass IGBT</f>
        <v/>
      </c>
    </row>
    <row customFormat="1" r="701" s="60">
      <c r="A701" s="83" t="n"/>
      <c r="B701" s="60" t="n"/>
      <c r="C701" s="81" t="inlineStr">
        <is>
          <t>Bit 11</t>
        </is>
      </c>
      <c r="D701" s="82">
        <f> 1  Diagnostic in progress</f>
        <v/>
      </c>
    </row>
    <row customFormat="1" r="702" s="60">
      <c r="A702" s="85" t="n"/>
      <c r="B702" s="86" t="n"/>
      <c r="C702" s="89" t="inlineStr">
        <is>
          <t>Bit 15</t>
        </is>
      </c>
      <c r="D702" s="90">
        <f> 1  Power output disabled</f>
        <v/>
      </c>
    </row>
    <row customFormat="1" r="703" s="60">
      <c r="A703" s="80" t="inlineStr">
        <is>
          <t>PLO1</t>
        </is>
      </c>
      <c r="B703" s="60" t="n"/>
      <c r="C703" s="81" t="inlineStr">
        <is>
          <t>Bit 0</t>
        </is>
      </c>
      <c r="D703" s="82">
        <f> 1 : Door Open</f>
        <v/>
      </c>
    </row>
    <row customFormat="1" r="704" s="60">
      <c r="A704" s="83" t="n"/>
      <c r="B704" s="60" t="n"/>
      <c r="C704" s="81" t="inlineStr">
        <is>
          <t>Bit 1</t>
        </is>
      </c>
      <c r="D704" s="82">
        <f> 1 : Fan feedback not Ready</f>
        <v/>
      </c>
    </row>
    <row customFormat="1" r="705" s="60">
      <c r="A705" s="83" t="n"/>
      <c r="B705" s="60" t="n"/>
      <c r="C705" s="81" t="inlineStr">
        <is>
          <t>Bit 2</t>
        </is>
      </c>
      <c r="D705" s="82">
        <f> 1 : Mains voltage OFF Button</f>
        <v/>
      </c>
    </row>
    <row customFormat="1" r="706" s="60">
      <c r="A706" s="83" t="n"/>
      <c r="B706" s="60" t="n"/>
      <c r="C706" s="81" t="inlineStr">
        <is>
          <t>Bit 3</t>
        </is>
      </c>
      <c r="D706" s="82">
        <f> 1 : MCVB Tripped feedback</f>
        <v/>
      </c>
    </row>
    <row customFormat="1" r="707" s="60">
      <c r="A707" s="83" t="n"/>
      <c r="B707" s="60" t="n"/>
      <c r="C707" s="81" t="inlineStr">
        <is>
          <t>Bit 4</t>
        </is>
      </c>
      <c r="D707" s="82">
        <f> 1 : MCVB Earthing contact feedback</f>
        <v/>
      </c>
    </row>
    <row customFormat="1" r="708" s="60">
      <c r="A708" s="83" t="n"/>
      <c r="B708" s="60" t="n"/>
      <c r="C708" s="81" t="inlineStr">
        <is>
          <t>Bit 5</t>
        </is>
      </c>
      <c r="D708" s="82">
        <f> 1 : MCVB Isolated feedback</f>
        <v/>
      </c>
    </row>
    <row customFormat="1" r="709" s="60">
      <c r="A709" s="83" t="n"/>
      <c r="B709" s="60" t="n"/>
      <c r="C709" s="81" t="inlineStr">
        <is>
          <t>Bit 6</t>
        </is>
      </c>
      <c r="D709" s="82">
        <f> 1 : QF2 Tripped feedback</f>
        <v/>
      </c>
    </row>
    <row customFormat="1" r="710" s="60">
      <c r="A710" s="83" t="n"/>
      <c r="B710" s="60" t="n"/>
      <c r="C710" s="81" t="inlineStr">
        <is>
          <t>Bit 7</t>
        </is>
      </c>
      <c r="D710" s="82">
        <f> 1 : QF3 Tripped feedback</f>
        <v/>
      </c>
    </row>
    <row customFormat="1" r="711" s="60">
      <c r="A711" s="83" t="n"/>
      <c r="B711" s="60" t="n"/>
      <c r="C711" s="81" t="inlineStr">
        <is>
          <t>Bit 8</t>
        </is>
      </c>
      <c r="D711" s="82">
        <f> 1 : QF91 Tripped feedback</f>
        <v/>
      </c>
    </row>
    <row customFormat="1" r="712" s="60">
      <c r="A712" s="83" t="n"/>
      <c r="B712" s="60" t="n"/>
      <c r="C712" s="81" t="inlineStr">
        <is>
          <t>Bit 9</t>
        </is>
      </c>
      <c r="D712" s="82">
        <f> 1 : QF11 Tripped feedback</f>
        <v/>
      </c>
    </row>
    <row customFormat="1" r="713" s="60">
      <c r="A713" s="83" t="n"/>
      <c r="B713" s="60" t="n"/>
      <c r="C713" s="81" t="inlineStr">
        <is>
          <t>Bit 10</t>
        </is>
      </c>
      <c r="D713" s="82">
        <f> 1 : LV Surge Arrestor on lock</f>
        <v/>
      </c>
    </row>
    <row customFormat="1" r="714" s="60">
      <c r="A714" s="83" t="n"/>
      <c r="B714" s="60" t="n"/>
      <c r="C714" s="81" t="inlineStr">
        <is>
          <t>Bit 11</t>
        </is>
      </c>
      <c r="D714" s="82">
        <f> 1 : Fan power supply on lock</f>
        <v/>
      </c>
    </row>
    <row customFormat="1" r="715" s="60">
      <c r="A715" s="83" t="n"/>
      <c r="B715" s="60" t="n"/>
      <c r="C715" s="81" t="inlineStr">
        <is>
          <t>Bit 12</t>
        </is>
      </c>
      <c r="D715" s="82">
        <f> 1 : QF2 Earth contact on lock</f>
        <v/>
      </c>
    </row>
    <row customFormat="1" r="716" s="60">
      <c r="A716" s="83" t="n"/>
      <c r="B716" s="60" t="n"/>
      <c r="C716" s="81" t="inlineStr">
        <is>
          <t>Bit 13</t>
        </is>
      </c>
      <c r="D716" s="82">
        <f> 1 : QF2 Isolate Contact on Lock</f>
        <v/>
      </c>
    </row>
    <row customFormat="1" r="717" s="60">
      <c r="A717" s="83" t="n"/>
      <c r="B717" s="60" t="n"/>
      <c r="C717" s="81" t="inlineStr">
        <is>
          <t>Bit 14</t>
        </is>
      </c>
      <c r="D717" s="82">
        <f> 1 : ETO_3</f>
        <v/>
      </c>
    </row>
    <row customFormat="1" r="718" s="60">
      <c r="A718" s="85" t="n"/>
      <c r="B718" s="86" t="n"/>
      <c r="C718" s="89" t="inlineStr">
        <is>
          <t>Bit 15</t>
        </is>
      </c>
      <c r="D718" s="90">
        <f> 1 : ETO_4</f>
        <v/>
      </c>
    </row>
    <row customFormat="1" r="719" s="60">
      <c r="A719" s="80" t="inlineStr">
        <is>
          <t>BWS0</t>
        </is>
      </c>
      <c r="B719" s="60" t="n"/>
      <c r="C719" s="81" t="inlineStr">
        <is>
          <t>Bit 0</t>
        </is>
      </c>
      <c r="D719" s="82">
        <f> 1 : Mains circuit breaker (QF0) command to Close</f>
        <v/>
      </c>
    </row>
    <row customFormat="1" r="720" s="60">
      <c r="A720" s="83" t="n"/>
      <c r="B720" s="60" t="n"/>
      <c r="C720" s="81" t="inlineStr">
        <is>
          <t>Bit 1</t>
        </is>
      </c>
      <c r="D720" s="82">
        <f> 1 : Mains circuit breaker (QF0) command to Open</f>
        <v/>
      </c>
    </row>
    <row customFormat="1" r="721" s="60">
      <c r="A721" s="83" t="n"/>
      <c r="B721" s="60" t="n"/>
      <c r="C721" s="81" t="inlineStr">
        <is>
          <t>Bit 2</t>
        </is>
      </c>
      <c r="D721" s="82">
        <f> 1 : Inrush circuit breaker (QF91) command to Close</f>
        <v/>
      </c>
    </row>
    <row customFormat="1" r="722" s="60">
      <c r="A722" s="83" t="n"/>
      <c r="B722" s="60" t="n"/>
      <c r="C722" s="81" t="inlineStr">
        <is>
          <t>Bit 3</t>
        </is>
      </c>
      <c r="D722" s="82">
        <f> 1 : Inrush circuit breaker (QF91) command to Open</f>
        <v/>
      </c>
    </row>
    <row customFormat="1" r="723" s="60">
      <c r="A723" s="83" t="n"/>
      <c r="B723" s="60" t="n"/>
      <c r="C723" s="81" t="inlineStr">
        <is>
          <t>Bit 4</t>
        </is>
      </c>
      <c r="D723" s="82">
        <f> 1 : Mains circuit breaker (QF0) is tripped</f>
        <v/>
      </c>
    </row>
    <row customFormat="1" r="724" s="60">
      <c r="A724" s="83" t="n"/>
      <c r="B724" s="60" t="n"/>
      <c r="C724" s="81" t="inlineStr">
        <is>
          <t>Bit 5</t>
        </is>
      </c>
      <c r="D724" s="82">
        <f> 1 : Mains circuit breaker (QF0) feedback</f>
        <v/>
      </c>
    </row>
    <row customFormat="1" r="725" s="60">
      <c r="A725" s="83" t="n"/>
      <c r="B725" s="60" t="n"/>
      <c r="C725" s="81" t="inlineStr">
        <is>
          <t>Bit 6</t>
        </is>
      </c>
      <c r="D725" s="82">
        <f> 1 : Inrush circuit breaker (QF91) feedback</f>
        <v/>
      </c>
    </row>
    <row customFormat="1" r="726" s="60">
      <c r="A726" s="83" t="n"/>
      <c r="B726" s="60" t="n"/>
      <c r="C726" s="81" t="inlineStr">
        <is>
          <t>Bit 7</t>
        </is>
      </c>
      <c r="D726" s="82">
        <f> 1 : Mains circuit breaker (QF0) Enable To Close</f>
        <v/>
      </c>
    </row>
    <row customFormat="1" r="727" s="60">
      <c r="A727" s="83" t="n"/>
      <c r="B727" s="60" t="n"/>
      <c r="C727" s="81" t="inlineStr">
        <is>
          <t>Bit 8</t>
        </is>
      </c>
      <c r="D727" s="82">
        <f> 1 : QF2 command to Close</f>
        <v/>
      </c>
    </row>
    <row customFormat="1" r="728" s="60">
      <c r="A728" s="83" t="n"/>
      <c r="B728" s="60" t="n"/>
      <c r="C728" s="81" t="inlineStr">
        <is>
          <t>Bit 9</t>
        </is>
      </c>
      <c r="D728" s="82">
        <f> 1 : QF2 command to Open</f>
        <v/>
      </c>
    </row>
    <row customFormat="1" r="729" s="60">
      <c r="A729" s="83" t="n"/>
      <c r="B729" s="60" t="n"/>
      <c r="C729" s="81" t="inlineStr">
        <is>
          <t>Bit 10</t>
        </is>
      </c>
      <c r="D729" s="82">
        <f> 1 : Action before RDY to switch on - configure bit </f>
        <v/>
      </c>
    </row>
    <row customFormat="1" r="730" s="60">
      <c r="A730" s="83" t="n"/>
      <c r="B730" s="60" t="n"/>
      <c r="C730" s="81" t="inlineStr">
        <is>
          <t>Bit 11</t>
        </is>
      </c>
      <c r="D730" s="82">
        <f> 1 : Action before RDY to switch on - Action done </f>
        <v/>
      </c>
    </row>
    <row customFormat="1" r="731" s="60">
      <c r="A731" s="83" t="n"/>
      <c r="B731" s="60" t="n"/>
      <c r="C731" s="81" t="inlineStr">
        <is>
          <t>Bit 12</t>
        </is>
      </c>
      <c r="D731" s="82">
        <f> 1 : Reserved</f>
        <v/>
      </c>
    </row>
    <row customFormat="1" r="732" s="60">
      <c r="A732" s="83" t="n"/>
      <c r="B732" s="60" t="n"/>
      <c r="C732" s="81" t="inlineStr">
        <is>
          <t>Bit 13</t>
        </is>
      </c>
      <c r="D732" s="82">
        <f> 1 : Reserved</f>
        <v/>
      </c>
    </row>
    <row customFormat="1" r="733" s="60">
      <c r="A733" s="83" t="n"/>
      <c r="B733" s="60" t="n"/>
      <c r="C733" s="81" t="inlineStr">
        <is>
          <t>Bit 14</t>
        </is>
      </c>
      <c r="D733" s="82">
        <f> 1 : Reserved</f>
        <v/>
      </c>
    </row>
    <row customFormat="1" r="734" s="60">
      <c r="A734" s="85" t="n"/>
      <c r="B734" s="86" t="n"/>
      <c r="C734" s="89" t="inlineStr">
        <is>
          <t>Bit 15</t>
        </is>
      </c>
      <c r="D734" s="90">
        <f> 1 : Reserved</f>
        <v/>
      </c>
    </row>
    <row customFormat="1" r="735" s="60">
      <c r="A735" s="80" t="inlineStr">
        <is>
          <t>BWS1</t>
        </is>
      </c>
      <c r="B735" s="60" t="n"/>
      <c r="C735" s="81" t="inlineStr">
        <is>
          <t>Bit 0</t>
        </is>
      </c>
      <c r="D735" s="82">
        <f> 1 : QF11 Closed request instruction (state or pulse)</f>
        <v/>
      </c>
    </row>
    <row customFormat="1" r="736" s="60">
      <c r="A736" s="83" t="n"/>
      <c r="B736" s="60" t="n"/>
      <c r="C736" s="81" t="inlineStr">
        <is>
          <t>Bit 1</t>
        </is>
      </c>
      <c r="D736" s="82">
        <f> 1 : QF11 Open request instruction (state or pulse)</f>
        <v/>
      </c>
    </row>
    <row customFormat="1" r="737" s="60">
      <c r="A737" s="83" t="n"/>
      <c r="B737" s="60" t="n"/>
      <c r="C737" s="81" t="inlineStr">
        <is>
          <t>Bit 2</t>
        </is>
      </c>
      <c r="D737" s="82">
        <f> 1 : QF2 Closed request instruction (state or pulse)</f>
        <v/>
      </c>
    </row>
    <row customFormat="1" r="738" s="60">
      <c r="A738" s="83" t="n"/>
      <c r="B738" s="60" t="n"/>
      <c r="C738" s="81" t="inlineStr">
        <is>
          <t>Bit 3</t>
        </is>
      </c>
      <c r="D738" s="82">
        <f> 1 : QF2 Open request instruction (state or pulse)</f>
        <v/>
      </c>
    </row>
    <row customFormat="1" r="739" s="60">
      <c r="A739" s="83" t="n"/>
      <c r="B739" s="60" t="n"/>
      <c r="C739" s="81" t="inlineStr">
        <is>
          <t>Bit 4</t>
        </is>
      </c>
      <c r="D739" s="82">
        <f> 1 : QF3 Closed request instruction (state or pulse)</f>
        <v/>
      </c>
    </row>
    <row customFormat="1" r="740" s="60">
      <c r="A740" s="83" t="n"/>
      <c r="B740" s="60" t="n"/>
      <c r="C740" s="81" t="inlineStr">
        <is>
          <t>Bit 5</t>
        </is>
      </c>
      <c r="D740" s="82">
        <f> 1 : QF3 Open request instruction (state or pulse)</f>
        <v/>
      </c>
    </row>
    <row customFormat="1" r="741" s="60">
      <c r="A741" s="83" t="n"/>
      <c r="B741" s="60" t="n"/>
      <c r="C741" s="81" t="inlineStr">
        <is>
          <t>Bit 6</t>
        </is>
      </c>
      <c r="D741" s="82">
        <f> 1 : QF5 Closed request instruction (state or pulse)</f>
        <v/>
      </c>
    </row>
    <row customFormat="1" r="742" s="60">
      <c r="A742" s="83" t="n"/>
      <c r="B742" s="60" t="n"/>
      <c r="C742" s="81" t="inlineStr">
        <is>
          <t>Bit 7</t>
        </is>
      </c>
      <c r="D742" s="82">
        <f> 1 : QF5 Open request instruction (state or pulse)</f>
        <v/>
      </c>
    </row>
    <row customFormat="1" r="743" s="60">
      <c r="A743" s="83" t="n"/>
      <c r="B743" s="60" t="n"/>
      <c r="C743" s="81" t="inlineStr">
        <is>
          <t>Bit 8</t>
        </is>
      </c>
      <c r="D743" s="82">
        <f> 1 : QF11 Closed command instruction</f>
        <v/>
      </c>
    </row>
    <row customFormat="1" r="744" s="60">
      <c r="A744" s="83" t="n"/>
      <c r="B744" s="60" t="n"/>
      <c r="C744" s="81" t="inlineStr">
        <is>
          <t>Bit 9</t>
        </is>
      </c>
      <c r="D744" s="82">
        <f> 1 : QF11 Open command instruction</f>
        <v/>
      </c>
    </row>
    <row customFormat="1" r="745" s="60">
      <c r="A745" s="83" t="n"/>
      <c r="B745" s="60" t="n"/>
      <c r="C745" s="81" t="inlineStr">
        <is>
          <t>Bit 10</t>
        </is>
      </c>
      <c r="D745" s="82">
        <f> 1 : QF2 Closed command instruction</f>
        <v/>
      </c>
    </row>
    <row customFormat="1" r="746" s="60">
      <c r="A746" s="83" t="n"/>
      <c r="B746" s="60" t="n"/>
      <c r="C746" s="81" t="inlineStr">
        <is>
          <t>Bit 11</t>
        </is>
      </c>
      <c r="D746" s="82">
        <f> 1 : QF2 Open command instruction</f>
        <v/>
      </c>
    </row>
    <row customFormat="1" r="747" s="60">
      <c r="A747" s="83" t="n"/>
      <c r="B747" s="60" t="n"/>
      <c r="C747" s="81" t="inlineStr">
        <is>
          <t>Bit 12</t>
        </is>
      </c>
      <c r="D747" s="82">
        <f> 1 : QF3 Closed command instruction</f>
        <v/>
      </c>
    </row>
    <row customFormat="1" r="748" s="60">
      <c r="A748" s="83" t="n"/>
      <c r="B748" s="60" t="n"/>
      <c r="C748" s="81" t="inlineStr">
        <is>
          <t>Bit 13</t>
        </is>
      </c>
      <c r="D748" s="82">
        <f> 1 : QF3 Open command instruction</f>
        <v/>
      </c>
    </row>
    <row customFormat="1" r="749" s="60">
      <c r="A749" s="83" t="n"/>
      <c r="B749" s="60" t="n"/>
      <c r="C749" s="81" t="inlineStr">
        <is>
          <t>Bit 14</t>
        </is>
      </c>
      <c r="D749" s="82">
        <f> 1 : QF5 Closed command instruction</f>
        <v/>
      </c>
    </row>
    <row customFormat="1" r="750" s="60">
      <c r="A750" s="85" t="n"/>
      <c r="B750" s="86" t="n"/>
      <c r="C750" s="89" t="inlineStr">
        <is>
          <t>Bit 15</t>
        </is>
      </c>
      <c r="D750" s="90">
        <f> 1 : QF5 Open command instruction</f>
        <v/>
      </c>
    </row>
    <row customFormat="1" r="751" s="60">
      <c r="A751" s="80" t="inlineStr">
        <is>
          <t>BWS2</t>
        </is>
      </c>
      <c r="B751" s="60" t="n"/>
      <c r="C751" s="81" t="inlineStr">
        <is>
          <t>Bit 0</t>
        </is>
      </c>
      <c r="D751" s="82">
        <f> 1 : Cabinet/Customer switch on REMOTE</f>
        <v/>
      </c>
    </row>
    <row customFormat="1" r="752" s="60">
      <c r="A752" s="83" t="n"/>
      <c r="B752" s="60" t="n"/>
      <c r="C752" s="81" t="inlineStr">
        <is>
          <t>Bit 1</t>
        </is>
      </c>
      <c r="D752" s="82">
        <f> 1 : Cabinet/Customer switch on LOCAL</f>
        <v/>
      </c>
    </row>
    <row customFormat="1" r="753" s="60">
      <c r="A753" s="83" t="n"/>
      <c r="B753" s="60" t="n"/>
      <c r="C753" s="81" t="inlineStr">
        <is>
          <t>Bit 2</t>
        </is>
      </c>
      <c r="D753" s="82">
        <f> 1 : Cabinet/Customer switch on PANEL</f>
        <v/>
      </c>
    </row>
    <row customFormat="1" r="754" s="60">
      <c r="A754" s="83" t="n"/>
      <c r="B754" s="60" t="n"/>
      <c r="C754" s="81" t="inlineStr">
        <is>
          <t>Bit 3</t>
        </is>
      </c>
      <c r="D754" s="82">
        <f> 1 : Door interlock feedback</f>
        <v/>
      </c>
    </row>
    <row customFormat="1" r="755" s="60">
      <c r="A755" s="83" t="n"/>
      <c r="B755" s="60" t="n"/>
      <c r="C755" s="81" t="inlineStr">
        <is>
          <t>Bit 4</t>
        </is>
      </c>
      <c r="D755" s="82">
        <f> 1 : Fan cooling feedback</f>
        <v/>
      </c>
    </row>
    <row customFormat="1" r="756" s="60">
      <c r="A756" s="83" t="n"/>
      <c r="B756" s="60" t="n"/>
      <c r="C756" s="81" t="inlineStr">
        <is>
          <t>Bit 5</t>
        </is>
      </c>
      <c r="D756" s="82">
        <f> 1 : Mains off button feedback</f>
        <v/>
      </c>
    </row>
    <row customFormat="1" r="757" s="60">
      <c r="A757" s="83" t="n"/>
      <c r="B757" s="60" t="n"/>
      <c r="C757" s="81" t="inlineStr">
        <is>
          <t>Bit 6</t>
        </is>
      </c>
      <c r="D757" s="82">
        <f> 1 :Fan Power Supply feedback</f>
        <v/>
      </c>
    </row>
    <row customFormat="1" r="758" s="60">
      <c r="A758" s="83" t="n"/>
      <c r="B758" s="60" t="n"/>
      <c r="C758" s="81" t="inlineStr">
        <is>
          <t>Bit 7</t>
        </is>
      </c>
      <c r="D758" s="82">
        <f>  : Auxiliary power feedback</f>
        <v/>
      </c>
    </row>
    <row customFormat="1" r="759" s="60">
      <c r="A759" s="83" t="n"/>
      <c r="B759" s="60" t="n"/>
      <c r="C759" s="81" t="inlineStr">
        <is>
          <t>Bit 8</t>
        </is>
      </c>
      <c r="D759" s="82">
        <f> 1 : LV surge arrestor</f>
        <v/>
      </c>
    </row>
    <row customFormat="1" r="760" s="60">
      <c r="A760" s="83" t="n"/>
      <c r="B760" s="60" t="n"/>
      <c r="C760" s="81" t="inlineStr">
        <is>
          <t>Bit 9</t>
        </is>
      </c>
      <c r="D760" s="82">
        <f> 1 : Fan command order</f>
        <v/>
      </c>
    </row>
    <row customFormat="1" r="761" s="60">
      <c r="A761" s="83" t="n"/>
      <c r="B761" s="60" t="n"/>
      <c r="C761" s="81" t="inlineStr">
        <is>
          <t>Bit 10</t>
        </is>
      </c>
      <c r="D761" s="82">
        <f> 1 : Run delay: configure bit </f>
        <v/>
      </c>
    </row>
    <row customFormat="1" r="762" s="60">
      <c r="A762" s="83" t="n"/>
      <c r="B762" s="60" t="n"/>
      <c r="C762" s="81" t="inlineStr">
        <is>
          <t>Bit 11</t>
        </is>
      </c>
      <c r="D762" s="82">
        <f> 1 : Run delay: PLC ready for run </f>
        <v/>
      </c>
    </row>
    <row customFormat="1" r="763" s="60">
      <c r="A763" s="83" t="n"/>
      <c r="B763" s="60" t="n"/>
      <c r="C763" s="81" t="inlineStr">
        <is>
          <t>Bit 12</t>
        </is>
      </c>
      <c r="D763" s="82">
        <f> 1 : QF2 Earth Contact feedback</f>
        <v/>
      </c>
    </row>
    <row customFormat="1" r="764" s="60">
      <c r="A764" s="83" t="n"/>
      <c r="B764" s="60" t="n"/>
      <c r="C764" s="81" t="inlineStr">
        <is>
          <t>Bit 13</t>
        </is>
      </c>
      <c r="D764" s="82">
        <f> 1 : QF2 isolate Contact feedback</f>
        <v/>
      </c>
    </row>
    <row customFormat="1" r="765" s="60">
      <c r="A765" s="83" t="n"/>
      <c r="B765" s="60" t="n"/>
      <c r="C765" s="81" t="inlineStr">
        <is>
          <t>Bit 14</t>
        </is>
      </c>
      <c r="D765" s="82">
        <f> 1 : Ask for synchronization to mains (valid order)</f>
        <v/>
      </c>
    </row>
    <row customFormat="1" r="766" s="60">
      <c r="A766" s="85" t="n"/>
      <c r="B766" s="86" t="n"/>
      <c r="C766" s="89" t="inlineStr">
        <is>
          <t>Bit 15</t>
        </is>
      </c>
      <c r="D766" s="90">
        <f> 1 : Ask for synchronization to drive (valid order)</f>
        <v/>
      </c>
    </row>
    <row customFormat="1" r="767" s="60">
      <c r="A767" s="80" t="inlineStr">
        <is>
          <t>BWS3</t>
        </is>
      </c>
      <c r="B767" s="60" t="n"/>
      <c r="C767" s="81" t="inlineStr">
        <is>
          <t>Bit 0</t>
        </is>
      </c>
      <c r="D767" s="82">
        <f> 1 : Communication timeout PLC - Control</f>
        <v/>
      </c>
    </row>
    <row customFormat="1" r="768" s="60">
      <c r="A768" s="83" t="n"/>
      <c r="B768" s="60" t="n"/>
      <c r="C768" s="81" t="inlineStr">
        <is>
          <t>Bit 1</t>
        </is>
      </c>
      <c r="D768" s="82">
        <f> 1 : CF03 Fault: PLC controller is NOK</f>
        <v/>
      </c>
    </row>
    <row customFormat="1" r="769" s="60">
      <c r="A769" s="83" t="n"/>
      <c r="B769" s="60" t="n"/>
      <c r="C769" s="81" t="inlineStr">
        <is>
          <t>Bit 2</t>
        </is>
      </c>
      <c r="D769" s="82">
        <f> 1 : CF03 Fault: PLC TM3 module is NOK</f>
        <v/>
      </c>
    </row>
    <row customFormat="1" r="770" s="60">
      <c r="A770" s="83" t="n"/>
      <c r="B770" s="60" t="n"/>
      <c r="C770" s="81" t="inlineStr">
        <is>
          <t>Bit 3</t>
        </is>
      </c>
      <c r="D770" s="82">
        <f> 1 : CF03 Fault: PLC Embedded IO is NOK</f>
        <v/>
      </c>
    </row>
    <row customFormat="1" r="771" s="60">
      <c r="A771" s="83" t="n"/>
      <c r="B771" s="60" t="n"/>
      <c r="C771" s="81" t="inlineStr">
        <is>
          <t>Bit 4</t>
        </is>
      </c>
      <c r="D771" s="82">
        <f> 1 : CF03 Fault: PLC serial line 1 is over current</f>
        <v/>
      </c>
    </row>
    <row customFormat="1" r="772" s="60">
      <c r="A772" s="83" t="n"/>
      <c r="B772" s="60" t="n"/>
      <c r="C772" s="81" t="inlineStr">
        <is>
          <t>Bit 5</t>
        </is>
      </c>
      <c r="D772" s="82">
        <f> 1 : CF03 Fault: Serial Line Fiber box 1 communication error</f>
        <v/>
      </c>
    </row>
    <row customFormat="1" r="773" s="60">
      <c r="A773" s="83" t="n"/>
      <c r="B773" s="60" t="n"/>
      <c r="C773" s="81" t="inlineStr">
        <is>
          <t>Bit 6</t>
        </is>
      </c>
      <c r="D773" s="82">
        <f> 1 : CF03 Fault: Serial Line Fiber box 2 communication error</f>
        <v/>
      </c>
    </row>
    <row customFormat="1" r="774" s="60">
      <c r="A774" s="83" t="n"/>
      <c r="B774" s="60" t="n"/>
      <c r="C774" s="81" t="inlineStr">
        <is>
          <t>Bit 7</t>
        </is>
      </c>
      <c r="D774" s="82">
        <f> 1 : CF03 Fault: Serial Line Fiber box 3 communication error</f>
        <v/>
      </c>
    </row>
    <row customFormat="1" r="775" s="60">
      <c r="A775" s="83" t="n"/>
      <c r="B775" s="60" t="n"/>
      <c r="C775" s="81" t="inlineStr">
        <is>
          <t>Bit 8</t>
        </is>
      </c>
      <c r="D775" s="82">
        <f> 1 : CF03 Fault: Serial Line Fiber box 4 communication error</f>
        <v/>
      </c>
    </row>
    <row customFormat="1" r="776" s="60">
      <c r="A776" s="83" t="n"/>
      <c r="B776" s="60" t="n"/>
      <c r="C776" s="81" t="inlineStr">
        <is>
          <t>Bit 9</t>
        </is>
      </c>
      <c r="D776" s="82">
        <f> 1 : Reserved</f>
        <v/>
      </c>
    </row>
    <row customFormat="1" r="777" s="60">
      <c r="A777" s="83" t="n"/>
      <c r="B777" s="60" t="n"/>
      <c r="C777" s="81" t="inlineStr">
        <is>
          <t>Bit 10</t>
        </is>
      </c>
      <c r="D777" s="82">
        <f> 1 : Reserved</f>
        <v/>
      </c>
    </row>
    <row customFormat="1" r="778" s="60">
      <c r="A778" s="83" t="n"/>
      <c r="B778" s="60" t="n"/>
      <c r="C778" s="81" t="inlineStr">
        <is>
          <t>Bit 11</t>
        </is>
      </c>
      <c r="D778" s="82">
        <f> 1 : Reserved</f>
        <v/>
      </c>
    </row>
    <row customFormat="1" r="779" s="60">
      <c r="A779" s="83" t="n"/>
      <c r="B779" s="60" t="n"/>
      <c r="C779" s="81" t="inlineStr">
        <is>
          <t>Bit 12</t>
        </is>
      </c>
      <c r="D779" s="82">
        <f> 1 : Reserved</f>
        <v/>
      </c>
    </row>
    <row customFormat="1" r="780" s="60">
      <c r="A780" s="83" t="n"/>
      <c r="B780" s="60" t="n"/>
      <c r="C780" s="81" t="inlineStr">
        <is>
          <t>Bit 13</t>
        </is>
      </c>
      <c r="D780" s="82">
        <f> 1 : Reserved</f>
        <v/>
      </c>
    </row>
    <row customFormat="1" r="781" s="60">
      <c r="A781" s="83" t="n"/>
      <c r="B781" s="60" t="n"/>
      <c r="C781" s="81" t="inlineStr">
        <is>
          <t>Bit 14</t>
        </is>
      </c>
      <c r="D781" s="82">
        <f> 1 : Reserved</f>
        <v/>
      </c>
    </row>
    <row customFormat="1" r="782" s="60">
      <c r="A782" s="85" t="n"/>
      <c r="B782" s="86" t="n"/>
      <c r="C782" s="89" t="inlineStr">
        <is>
          <t>Bit 15</t>
        </is>
      </c>
      <c r="D782" s="90">
        <f> 1 : Reserved</f>
        <v/>
      </c>
    </row>
    <row customFormat="1" r="783" s="60">
      <c r="A783" s="80" t="inlineStr">
        <is>
          <t>BWC1</t>
        </is>
      </c>
      <c r="B783" s="60" t="n"/>
      <c r="C783" s="81" t="inlineStr">
        <is>
          <t>Bit 0</t>
        </is>
      </c>
      <c r="D783" s="82">
        <f> 1 : Product READY</f>
        <v/>
      </c>
    </row>
    <row customFormat="1" r="784" s="60">
      <c r="A784" s="83" t="n"/>
      <c r="B784" s="60" t="n"/>
      <c r="C784" s="81" t="inlineStr">
        <is>
          <t>Bit 1</t>
        </is>
      </c>
      <c r="D784" s="82">
        <f> 1 : Product RUNNING</f>
        <v/>
      </c>
    </row>
    <row customFormat="1" r="785" s="60">
      <c r="A785" s="83" t="n"/>
      <c r="B785" s="60" t="n"/>
      <c r="C785" s="81" t="inlineStr">
        <is>
          <t>Bit 2</t>
        </is>
      </c>
      <c r="D785" s="82">
        <f> 1 : Mains Voltage Present</f>
        <v/>
      </c>
    </row>
    <row customFormat="1" r="786" s="60">
      <c r="A786" s="83" t="n"/>
      <c r="B786" s="60" t="n"/>
      <c r="C786" s="81" t="inlineStr">
        <is>
          <t>Bit 3</t>
        </is>
      </c>
      <c r="D786" s="82">
        <f> 1 : Simulation Mode Enabled</f>
        <v/>
      </c>
    </row>
    <row customFormat="1" r="787" s="60">
      <c r="A787" s="83" t="n"/>
      <c r="B787" s="60" t="n"/>
      <c r="C787" s="81" t="inlineStr">
        <is>
          <t>Bit 4</t>
        </is>
      </c>
      <c r="D787" s="82">
        <f> 1 : Mains Circuit Voltage Breaker on command</f>
        <v/>
      </c>
    </row>
    <row customFormat="1" r="788" s="60">
      <c r="A788" s="83" t="n"/>
      <c r="B788" s="60" t="n"/>
      <c r="C788" s="81" t="inlineStr">
        <is>
          <t>Bit 5</t>
        </is>
      </c>
      <c r="D788" s="82">
        <f> 1 : Mains Circuit Voltage Breaker switch off after fault</f>
        <v/>
      </c>
    </row>
    <row customFormat="1" r="789" s="60">
      <c r="A789" s="83" t="n"/>
      <c r="B789" s="60" t="n"/>
      <c r="C789" s="81" t="inlineStr">
        <is>
          <t>Bit 6</t>
        </is>
      </c>
      <c r="D789" s="82">
        <f> 1 : Bypass switch automatic Drive to Dol after fault</f>
        <v/>
      </c>
    </row>
    <row customFormat="1" r="790" s="60">
      <c r="A790" s="83" t="n"/>
      <c r="B790" s="60" t="n"/>
      <c r="C790" s="81" t="inlineStr">
        <is>
          <t>Bit 7</t>
        </is>
      </c>
      <c r="D790" s="82">
        <f> 1 : Inrush current circuit breaker on command</f>
        <v/>
      </c>
    </row>
    <row customFormat="1" r="791" s="60">
      <c r="A791" s="83" t="n"/>
      <c r="B791" s="60" t="n"/>
      <c r="C791" s="81" t="inlineStr">
        <is>
          <t>Bit 8</t>
        </is>
      </c>
      <c r="D791" s="82">
        <f> 1 : Remote command activated</f>
        <v/>
      </c>
    </row>
    <row customFormat="1" r="792" s="60">
      <c r="A792" s="83" t="n"/>
      <c r="B792" s="60" t="n"/>
      <c r="C792" s="81" t="inlineStr">
        <is>
          <t>Bit 9</t>
        </is>
      </c>
      <c r="D792" s="82">
        <f> 1 : Panel command activated</f>
        <v/>
      </c>
    </row>
    <row customFormat="1" r="793" s="60">
      <c r="A793" s="83" t="n"/>
      <c r="B793" s="60" t="n"/>
      <c r="C793" s="81" t="inlineStr">
        <is>
          <t>Bit 10</t>
        </is>
      </c>
      <c r="D793" s="82">
        <f> 1 : Local command activated</f>
        <v/>
      </c>
    </row>
    <row customFormat="1" r="794" s="60">
      <c r="A794" s="83" t="n"/>
      <c r="B794" s="60" t="n"/>
      <c r="C794" s="81" t="inlineStr">
        <is>
          <t>Bit 11</t>
        </is>
      </c>
      <c r="D794" s="82">
        <f> 1 : Ignore cooling fan and supply feedback</f>
        <v/>
      </c>
    </row>
    <row customFormat="1" r="795" s="60">
      <c r="A795" s="83" t="n"/>
      <c r="B795" s="60" t="n"/>
      <c r="C795" s="81" t="inlineStr">
        <is>
          <t>Bit 12</t>
        </is>
      </c>
      <c r="D795" s="82">
        <f> 1 : Synchronization order to mains</f>
        <v/>
      </c>
    </row>
    <row customFormat="1" r="796" s="60">
      <c r="A796" s="83" t="n"/>
      <c r="B796" s="60" t="n"/>
      <c r="C796" s="81" t="inlineStr">
        <is>
          <t>Bit 13</t>
        </is>
      </c>
      <c r="D796" s="82">
        <f> 1 : Synchronization order to drive</f>
        <v/>
      </c>
    </row>
    <row customFormat="1" r="797" s="60">
      <c r="A797" s="83" t="n"/>
      <c r="B797" s="60" t="n"/>
      <c r="C797" s="81" t="inlineStr">
        <is>
          <t>Bit 14</t>
        </is>
      </c>
      <c r="D797" s="82">
        <f> 1 : Ready to transfer to mains</f>
        <v/>
      </c>
    </row>
    <row customFormat="1" r="798" s="60">
      <c r="A798" s="85" t="n"/>
      <c r="B798" s="86" t="n"/>
      <c r="C798" s="89" t="inlineStr">
        <is>
          <t>Bit 15</t>
        </is>
      </c>
      <c r="D798" s="90">
        <f> 1 : Ready to transfer to drive</f>
        <v/>
      </c>
    </row>
    <row customFormat="1" r="799" s="60">
      <c r="A799" s="80" t="inlineStr">
        <is>
          <t>BWC2</t>
        </is>
      </c>
      <c r="B799" s="60" t="n"/>
      <c r="C799" s="81" t="inlineStr">
        <is>
          <t>Bit 0</t>
        </is>
      </c>
      <c r="D799" s="82">
        <f> 1 : Run delay: Run order present </f>
        <v/>
      </c>
    </row>
    <row customFormat="1" r="800" s="60">
      <c r="A800" s="83" t="n"/>
      <c r="B800" s="60" t="n"/>
      <c r="C800" s="81" t="inlineStr">
        <is>
          <t>Bit 1</t>
        </is>
      </c>
      <c r="D800" s="82">
        <f> 1 : Action before RDY to switch on - MaC ready to switch on</f>
        <v/>
      </c>
    </row>
    <row customFormat="1" r="801" s="60">
      <c r="A801" s="83" t="n"/>
      <c r="B801" s="60" t="n"/>
      <c r="C801" s="81" t="inlineStr">
        <is>
          <t>Bit 2</t>
        </is>
      </c>
      <c r="D801" s="82">
        <f> 1 : Product in POE</f>
        <v/>
      </c>
    </row>
    <row customFormat="1" r="802" s="60">
      <c r="A802" s="83" t="n"/>
      <c r="B802" s="60" t="n"/>
      <c r="C802" s="81" t="inlineStr">
        <is>
          <t>Bit 3</t>
        </is>
      </c>
      <c r="D802" s="82">
        <f> 1 : Reserved</f>
        <v/>
      </c>
    </row>
    <row customFormat="1" r="803" s="60">
      <c r="A803" s="83" t="n"/>
      <c r="B803" s="60" t="n"/>
      <c r="C803" s="81" t="inlineStr">
        <is>
          <t>Bit 4</t>
        </is>
      </c>
      <c r="D803" s="82">
        <f> 1 : Reserved</f>
        <v/>
      </c>
    </row>
    <row customFormat="1" r="804" s="60">
      <c r="A804" s="83" t="n"/>
      <c r="B804" s="60" t="n"/>
      <c r="C804" s="81" t="inlineStr">
        <is>
          <t>Bit 5</t>
        </is>
      </c>
      <c r="D804" s="82">
        <f> 1 : Reserved</f>
        <v/>
      </c>
    </row>
    <row customFormat="1" r="805" s="60">
      <c r="A805" s="83" t="n"/>
      <c r="B805" s="60" t="n"/>
      <c r="C805" s="81" t="inlineStr">
        <is>
          <t>Bit 6</t>
        </is>
      </c>
      <c r="D805" s="82">
        <f> 1 : Reserved</f>
        <v/>
      </c>
    </row>
    <row customFormat="1" r="806" s="60">
      <c r="A806" s="83" t="n"/>
      <c r="B806" s="60" t="n"/>
      <c r="C806" s="81" t="inlineStr">
        <is>
          <t>Bit 7</t>
        </is>
      </c>
      <c r="D806" s="82">
        <f> 1 : Reserved</f>
        <v/>
      </c>
    </row>
    <row customFormat="1" r="807" s="60">
      <c r="A807" s="83" t="n"/>
      <c r="B807" s="60" t="n"/>
      <c r="C807" s="81" t="inlineStr">
        <is>
          <t>Bit 8</t>
        </is>
      </c>
      <c r="D807" s="82">
        <f> 1 : Reserved</f>
        <v/>
      </c>
    </row>
    <row customFormat="1" r="808" s="60">
      <c r="A808" s="83" t="n"/>
      <c r="B808" s="60" t="n"/>
      <c r="C808" s="81" t="inlineStr">
        <is>
          <t>Bit 9</t>
        </is>
      </c>
      <c r="D808" s="82">
        <f> 1 : Reserved</f>
        <v/>
      </c>
    </row>
    <row customFormat="1" r="809" s="60">
      <c r="A809" s="83" t="n"/>
      <c r="B809" s="60" t="n"/>
      <c r="C809" s="81" t="inlineStr">
        <is>
          <t>Bit 10</t>
        </is>
      </c>
      <c r="D809" s="82">
        <f> 1 : Reserved</f>
        <v/>
      </c>
    </row>
    <row customFormat="1" r="810" s="60">
      <c r="A810" s="83" t="n"/>
      <c r="B810" s="60" t="n"/>
      <c r="C810" s="81" t="inlineStr">
        <is>
          <t>Bit 11</t>
        </is>
      </c>
      <c r="D810" s="82">
        <f> 1 : Reserved</f>
        <v/>
      </c>
    </row>
    <row customFormat="1" r="811" s="60">
      <c r="A811" s="83" t="n"/>
      <c r="B811" s="60" t="n"/>
      <c r="C811" s="81" t="inlineStr">
        <is>
          <t>Bit 12</t>
        </is>
      </c>
      <c r="D811" s="82">
        <f> 1 : Reserved</f>
        <v/>
      </c>
    </row>
    <row customFormat="1" r="812" s="60">
      <c r="A812" s="83" t="n"/>
      <c r="B812" s="60" t="n"/>
      <c r="C812" s="81" t="inlineStr">
        <is>
          <t>Bit 13</t>
        </is>
      </c>
      <c r="D812" s="82">
        <f> 1 : Reserved</f>
        <v/>
      </c>
    </row>
    <row customFormat="1" r="813" s="60">
      <c r="A813" s="83" t="n"/>
      <c r="B813" s="60" t="n"/>
      <c r="C813" s="81" t="inlineStr">
        <is>
          <t>Bit 14</t>
        </is>
      </c>
      <c r="D813" s="82">
        <f> 1 : Reserved</f>
        <v/>
      </c>
    </row>
    <row customFormat="1" r="814" s="60">
      <c r="A814" s="85" t="n"/>
      <c r="B814" s="86" t="n"/>
      <c r="C814" s="89" t="inlineStr">
        <is>
          <t>Bit 15</t>
        </is>
      </c>
      <c r="D814" s="90">
        <f> 1 : Reserved</f>
        <v/>
      </c>
    </row>
    <row customFormat="1" r="815" s="60">
      <c r="A815" s="80" t="inlineStr">
        <is>
          <t>ERRQ</t>
        </is>
      </c>
      <c r="B815" s="60" t="n"/>
      <c r="C815" s="81" t="inlineStr">
        <is>
          <t>Bit 0</t>
        </is>
      </c>
      <c r="D815" s="82">
        <f> 1 : enable</f>
        <v/>
      </c>
    </row>
    <row customFormat="1" r="816" s="60">
      <c r="A816" s="83" t="n"/>
      <c r="B816" s="60" t="n"/>
      <c r="C816" s="81" t="inlineStr">
        <is>
          <t>Bit 1</t>
        </is>
      </c>
      <c r="D816" s="82" t="inlineStr">
        <is>
          <t>Reserved</t>
        </is>
      </c>
    </row>
    <row customFormat="1" r="817" s="60">
      <c r="A817" s="83" t="n"/>
      <c r="B817" s="60" t="n"/>
      <c r="C817" s="81" t="inlineStr">
        <is>
          <t>Bit 2</t>
        </is>
      </c>
      <c r="D817" s="82" t="inlineStr">
        <is>
          <t>Reserved</t>
        </is>
      </c>
    </row>
    <row customFormat="1" r="818" s="60">
      <c r="A818" s="83" t="n"/>
      <c r="B818" s="60" t="n"/>
      <c r="C818" s="81" t="inlineStr">
        <is>
          <t>Bit 3</t>
        </is>
      </c>
      <c r="D818" s="82" t="inlineStr">
        <is>
          <t>Reserved</t>
        </is>
      </c>
    </row>
    <row customFormat="1" r="819" s="60">
      <c r="A819" s="83" t="n"/>
      <c r="B819" s="60" t="n"/>
      <c r="C819" s="81" t="inlineStr">
        <is>
          <t>Bit 4</t>
        </is>
      </c>
      <c r="D819" s="82" t="inlineStr">
        <is>
          <t>Reserved</t>
        </is>
      </c>
    </row>
    <row customFormat="1" r="820" s="60">
      <c r="A820" s="83" t="n"/>
      <c r="B820" s="60" t="n"/>
      <c r="C820" s="81" t="inlineStr">
        <is>
          <t>Bit 5</t>
        </is>
      </c>
      <c r="D820" s="82" t="inlineStr">
        <is>
          <t>Reserved</t>
        </is>
      </c>
    </row>
    <row customFormat="1" r="821" s="60">
      <c r="A821" s="83" t="n"/>
      <c r="B821" s="60" t="n"/>
      <c r="C821" s="81" t="inlineStr">
        <is>
          <t>Bit 6</t>
        </is>
      </c>
      <c r="D821" s="82" t="inlineStr">
        <is>
          <t>Reserved</t>
        </is>
      </c>
    </row>
    <row customFormat="1" r="822" s="60">
      <c r="A822" s="83" t="n"/>
      <c r="B822" s="60" t="n"/>
      <c r="C822" s="81" t="inlineStr">
        <is>
          <t>Bit 7</t>
        </is>
      </c>
      <c r="D822" s="82" t="inlineStr">
        <is>
          <t>Reserved</t>
        </is>
      </c>
    </row>
    <row customFormat="1" r="823" s="60">
      <c r="A823" s="83" t="n"/>
      <c r="B823" s="60" t="n"/>
      <c r="C823" s="81" t="inlineStr">
        <is>
          <t>Bit 8</t>
        </is>
      </c>
      <c r="D823" s="82" t="inlineStr">
        <is>
          <t>Reserved</t>
        </is>
      </c>
    </row>
    <row customFormat="1" r="824" s="60">
      <c r="A824" s="83" t="n"/>
      <c r="B824" s="60" t="n"/>
      <c r="C824" s="81" t="inlineStr">
        <is>
          <t>Bit 9</t>
        </is>
      </c>
      <c r="D824" s="82" t="inlineStr">
        <is>
          <t>Reserved</t>
        </is>
      </c>
    </row>
    <row customFormat="1" r="825" s="60">
      <c r="A825" s="83" t="n"/>
      <c r="B825" s="60" t="n"/>
      <c r="C825" s="81" t="inlineStr">
        <is>
          <t>Bit 10</t>
        </is>
      </c>
      <c r="D825" s="82" t="inlineStr">
        <is>
          <t>Reserved</t>
        </is>
      </c>
    </row>
    <row customFormat="1" r="826" s="60">
      <c r="A826" s="83" t="n"/>
      <c r="B826" s="60" t="n"/>
      <c r="C826" s="81" t="inlineStr">
        <is>
          <t>Bit 11</t>
        </is>
      </c>
      <c r="D826" s="82" t="inlineStr">
        <is>
          <t>Reserved</t>
        </is>
      </c>
    </row>
    <row customFormat="1" r="827" s="60">
      <c r="A827" s="83" t="n"/>
      <c r="B827" s="60" t="n"/>
      <c r="C827" s="81" t="inlineStr">
        <is>
          <t>Bit 12</t>
        </is>
      </c>
      <c r="D827" s="82" t="inlineStr">
        <is>
          <t>Reserved</t>
        </is>
      </c>
    </row>
    <row customFormat="1" r="828" s="60">
      <c r="A828" s="83" t="n"/>
      <c r="B828" s="60" t="n"/>
      <c r="C828" s="81" t="inlineStr">
        <is>
          <t>Bit 13</t>
        </is>
      </c>
      <c r="D828" s="82" t="inlineStr">
        <is>
          <t>Reserved</t>
        </is>
      </c>
    </row>
    <row customFormat="1" r="829" s="60">
      <c r="A829" s="83" t="n"/>
      <c r="B829" s="60" t="n"/>
      <c r="C829" s="81" t="inlineStr">
        <is>
          <t>Bit 14</t>
        </is>
      </c>
      <c r="D829" s="82" t="inlineStr">
        <is>
          <t>Reserved</t>
        </is>
      </c>
    </row>
    <row customFormat="1" r="830" s="60">
      <c r="A830" s="85" t="n"/>
      <c r="B830" s="86" t="n"/>
      <c r="C830" s="89" t="inlineStr">
        <is>
          <t>Bit 15</t>
        </is>
      </c>
      <c r="D830" s="90" t="inlineStr">
        <is>
          <t>Reserved</t>
        </is>
      </c>
    </row>
    <row customFormat="1" r="831" s="60">
      <c r="A831" s="80" t="inlineStr">
        <is>
          <t>ERDS</t>
        </is>
      </c>
      <c r="B831" s="60" t="n"/>
      <c r="C831" s="81" t="inlineStr">
        <is>
          <t>Bit 0</t>
        </is>
      </c>
      <c r="D831" s="82">
        <f> 1 : Control block record contains at least 1 event</f>
        <v/>
      </c>
    </row>
    <row customFormat="1" r="832" s="60">
      <c r="A832" s="83" t="n"/>
      <c r="B832" s="60" t="n"/>
      <c r="C832" s="81" t="inlineStr">
        <is>
          <t>Bit 1</t>
        </is>
      </c>
      <c r="D832" s="82">
        <f> 1 : Control block record exceed 75% of the max size</f>
        <v/>
      </c>
    </row>
    <row customFormat="1" r="833" s="60">
      <c r="A833" s="83" t="n"/>
      <c r="B833" s="60" t="n"/>
      <c r="C833" s="81" t="inlineStr">
        <is>
          <t>Bit 2</t>
        </is>
      </c>
      <c r="D833" s="82">
        <f> 1 : Control block record is opened</f>
        <v/>
      </c>
    </row>
    <row customFormat="1" r="834" s="60">
      <c r="A834" s="83" t="n"/>
      <c r="B834" s="60" t="n"/>
      <c r="C834" s="81" t="inlineStr">
        <is>
          <t>Bit 3</t>
        </is>
      </c>
      <c r="D834" s="82" t="inlineStr">
        <is>
          <t>Reserved</t>
        </is>
      </c>
    </row>
    <row customFormat="1" r="835" s="60">
      <c r="A835" s="83" t="n"/>
      <c r="B835" s="60" t="n"/>
      <c r="C835" s="81" t="inlineStr">
        <is>
          <t>Bit 4</t>
        </is>
      </c>
      <c r="D835" s="82" t="inlineStr">
        <is>
          <t>Reserved</t>
        </is>
      </c>
    </row>
    <row customFormat="1" r="836" s="60">
      <c r="A836" s="83" t="n"/>
      <c r="B836" s="60" t="n"/>
      <c r="C836" s="81" t="inlineStr">
        <is>
          <t>Bit 5</t>
        </is>
      </c>
      <c r="D836" s="82" t="inlineStr">
        <is>
          <t>Reserved</t>
        </is>
      </c>
    </row>
    <row customFormat="1" r="837" s="60">
      <c r="A837" s="83" t="n"/>
      <c r="B837" s="60" t="n"/>
      <c r="C837" s="81" t="inlineStr">
        <is>
          <t>Bit 6</t>
        </is>
      </c>
      <c r="D837" s="82" t="inlineStr">
        <is>
          <t>Reserved</t>
        </is>
      </c>
    </row>
    <row customFormat="1" r="838" s="60">
      <c r="A838" s="83" t="n"/>
      <c r="B838" s="60" t="n"/>
      <c r="C838" s="81" t="inlineStr">
        <is>
          <t>Bit 7</t>
        </is>
      </c>
      <c r="D838" s="82" t="inlineStr">
        <is>
          <t>Reserved</t>
        </is>
      </c>
    </row>
    <row customFormat="1" r="839" s="60">
      <c r="A839" s="83" t="n"/>
      <c r="B839" s="60" t="n"/>
      <c r="C839" s="81" t="inlineStr">
        <is>
          <t>Bit 8</t>
        </is>
      </c>
      <c r="D839" s="82" t="inlineStr">
        <is>
          <t>Reserved</t>
        </is>
      </c>
    </row>
    <row customFormat="1" r="840" s="60">
      <c r="A840" s="83" t="n"/>
      <c r="B840" s="60" t="n"/>
      <c r="C840" s="81" t="inlineStr">
        <is>
          <t>Bit 9</t>
        </is>
      </c>
      <c r="D840" s="82" t="inlineStr">
        <is>
          <t>Reserved</t>
        </is>
      </c>
    </row>
    <row customFormat="1" r="841" s="60">
      <c r="A841" s="83" t="n"/>
      <c r="B841" s="60" t="n"/>
      <c r="C841" s="81" t="inlineStr">
        <is>
          <t>Bit 10</t>
        </is>
      </c>
      <c r="D841" s="82" t="inlineStr">
        <is>
          <t>Reserved</t>
        </is>
      </c>
    </row>
    <row customFormat="1" r="842" s="60">
      <c r="A842" s="83" t="n"/>
      <c r="B842" s="60" t="n"/>
      <c r="C842" s="81" t="inlineStr">
        <is>
          <t>Bit 11</t>
        </is>
      </c>
      <c r="D842" s="82" t="inlineStr">
        <is>
          <t>Reserved</t>
        </is>
      </c>
    </row>
    <row customFormat="1" r="843" s="60">
      <c r="A843" s="83" t="n"/>
      <c r="B843" s="60" t="n"/>
      <c r="C843" s="81" t="inlineStr">
        <is>
          <t>Bit 12</t>
        </is>
      </c>
      <c r="D843" s="82" t="inlineStr">
        <is>
          <t>Reserved</t>
        </is>
      </c>
    </row>
    <row customFormat="1" r="844" s="60">
      <c r="A844" s="83" t="n"/>
      <c r="B844" s="60" t="n"/>
      <c r="C844" s="81" t="inlineStr">
        <is>
          <t>Bit 13</t>
        </is>
      </c>
      <c r="D844" s="82" t="inlineStr">
        <is>
          <t>Reserved</t>
        </is>
      </c>
    </row>
    <row customFormat="1" r="845" s="60">
      <c r="A845" s="83" t="n"/>
      <c r="B845" s="60" t="n"/>
      <c r="C845" s="81" t="inlineStr">
        <is>
          <t>Bit 14</t>
        </is>
      </c>
      <c r="D845" s="82" t="inlineStr">
        <is>
          <t>Reserved</t>
        </is>
      </c>
    </row>
    <row customFormat="1" r="846" s="60">
      <c r="A846" s="85" t="n"/>
      <c r="B846" s="86" t="n"/>
      <c r="C846" s="89" t="inlineStr">
        <is>
          <t>Bit 15</t>
        </is>
      </c>
      <c r="D846" s="90" t="inlineStr">
        <is>
          <t>Reserved</t>
        </is>
      </c>
    </row>
    <row customFormat="1" r="847" s="60">
      <c r="A847" s="80" t="inlineStr">
        <is>
          <t>ERHS</t>
        </is>
      </c>
      <c r="B847" s="60" t="n"/>
      <c r="C847" s="81" t="inlineStr">
        <is>
          <t>Bit 0</t>
        </is>
      </c>
      <c r="D847" s="82" t="inlineStr">
        <is>
          <t>Reserved</t>
        </is>
      </c>
    </row>
    <row customFormat="1" r="848" s="60">
      <c r="A848" s="83" t="n"/>
      <c r="B848" s="60" t="n"/>
      <c r="C848" s="81" t="inlineStr">
        <is>
          <t>Bit 1</t>
        </is>
      </c>
      <c r="D848" s="82">
        <f> 1 : HMIP read the whole control block record</f>
        <v/>
      </c>
    </row>
    <row customFormat="1" r="849" s="60">
      <c r="A849" s="83" t="n"/>
      <c r="B849" s="60" t="n"/>
      <c r="C849" s="81" t="inlineStr">
        <is>
          <t>Bit 2</t>
        </is>
      </c>
      <c r="D849" s="82" t="inlineStr">
        <is>
          <t>Reserved</t>
        </is>
      </c>
    </row>
    <row customFormat="1" r="850" s="60">
      <c r="A850" s="83" t="n"/>
      <c r="B850" s="60" t="n"/>
      <c r="C850" s="81" t="inlineStr">
        <is>
          <t>Bit 3</t>
        </is>
      </c>
      <c r="D850" s="82" t="inlineStr">
        <is>
          <t>Reserved</t>
        </is>
      </c>
    </row>
    <row customFormat="1" r="851" s="60">
      <c r="A851" s="83" t="n"/>
      <c r="B851" s="60" t="n"/>
      <c r="C851" s="81" t="inlineStr">
        <is>
          <t>Bit 4</t>
        </is>
      </c>
      <c r="D851" s="82" t="inlineStr">
        <is>
          <t>Reserved</t>
        </is>
      </c>
    </row>
    <row customFormat="1" r="852" s="60">
      <c r="A852" s="83" t="n"/>
      <c r="B852" s="60" t="n"/>
      <c r="C852" s="81" t="inlineStr">
        <is>
          <t>Bit 5</t>
        </is>
      </c>
      <c r="D852" s="82" t="inlineStr">
        <is>
          <t>Reserved</t>
        </is>
      </c>
    </row>
    <row customFormat="1" r="853" s="60">
      <c r="A853" s="83" t="n"/>
      <c r="B853" s="60" t="n"/>
      <c r="C853" s="81" t="inlineStr">
        <is>
          <t>Bit 6</t>
        </is>
      </c>
      <c r="D853" s="82" t="inlineStr">
        <is>
          <t>Reserved</t>
        </is>
      </c>
    </row>
    <row customFormat="1" r="854" s="60">
      <c r="A854" s="83" t="n"/>
      <c r="B854" s="60" t="n"/>
      <c r="C854" s="81" t="inlineStr">
        <is>
          <t>Bit 7</t>
        </is>
      </c>
      <c r="D854" s="82" t="inlineStr">
        <is>
          <t>Reserved</t>
        </is>
      </c>
    </row>
    <row customFormat="1" r="855" s="60">
      <c r="A855" s="83" t="n"/>
      <c r="B855" s="60" t="n"/>
      <c r="C855" s="81" t="inlineStr">
        <is>
          <t>Bit 8</t>
        </is>
      </c>
      <c r="D855" s="82" t="inlineStr">
        <is>
          <t>Reserved</t>
        </is>
      </c>
    </row>
    <row customFormat="1" r="856" s="60">
      <c r="A856" s="83" t="n"/>
      <c r="B856" s="60" t="n"/>
      <c r="C856" s="81" t="inlineStr">
        <is>
          <t>Bit 9</t>
        </is>
      </c>
      <c r="D856" s="82" t="inlineStr">
        <is>
          <t>Reserved</t>
        </is>
      </c>
    </row>
    <row customFormat="1" r="857" s="60">
      <c r="A857" s="83" t="n"/>
      <c r="B857" s="60" t="n"/>
      <c r="C857" s="81" t="inlineStr">
        <is>
          <t>Bit 10</t>
        </is>
      </c>
      <c r="D857" s="82" t="inlineStr">
        <is>
          <t>Reserved</t>
        </is>
      </c>
    </row>
    <row customFormat="1" r="858" s="60">
      <c r="A858" s="83" t="n"/>
      <c r="B858" s="60" t="n"/>
      <c r="C858" s="81" t="inlineStr">
        <is>
          <t>Bit 11</t>
        </is>
      </c>
      <c r="D858" s="82" t="inlineStr">
        <is>
          <t>Reserved</t>
        </is>
      </c>
    </row>
    <row customFormat="1" r="859" s="60">
      <c r="A859" s="83" t="n"/>
      <c r="B859" s="60" t="n"/>
      <c r="C859" s="81" t="inlineStr">
        <is>
          <t>Bit 12</t>
        </is>
      </c>
      <c r="D859" s="82" t="inlineStr">
        <is>
          <t>Reserved</t>
        </is>
      </c>
    </row>
    <row customFormat="1" r="860" s="60">
      <c r="A860" s="83" t="n"/>
      <c r="B860" s="60" t="n"/>
      <c r="C860" s="81" t="inlineStr">
        <is>
          <t>Bit 13</t>
        </is>
      </c>
      <c r="D860" s="82" t="inlineStr">
        <is>
          <t>Reserved</t>
        </is>
      </c>
    </row>
    <row customFormat="1" r="861" s="60">
      <c r="A861" s="83" t="n"/>
      <c r="B861" s="60" t="n"/>
      <c r="C861" s="81" t="inlineStr">
        <is>
          <t>Bit 14</t>
        </is>
      </c>
      <c r="D861" s="82" t="inlineStr">
        <is>
          <t>Reserved</t>
        </is>
      </c>
    </row>
    <row customFormat="1" r="862" s="60">
      <c r="A862" s="85" t="n"/>
      <c r="B862" s="86" t="n"/>
      <c r="C862" s="89" t="inlineStr">
        <is>
          <t>Bit 15</t>
        </is>
      </c>
      <c r="D862" s="90" t="inlineStr">
        <is>
          <t>Reserved</t>
        </is>
      </c>
    </row>
    <row customFormat="1" r="863" s="60">
      <c r="A863" s="80" t="inlineStr">
        <is>
          <t>POEF</t>
        </is>
      </c>
      <c r="B863" s="60" t="n"/>
      <c r="C863" s="81" t="inlineStr">
        <is>
          <t>Bit 0</t>
        </is>
      </c>
      <c r="D863" s="82">
        <f> 1 : POE_A feedback status</f>
        <v/>
      </c>
    </row>
    <row customFormat="1" r="864" s="60">
      <c r="A864" s="85" t="n"/>
      <c r="B864" s="86" t="n"/>
      <c r="C864" s="89" t="inlineStr">
        <is>
          <t>Bit 1</t>
        </is>
      </c>
      <c r="D864" s="90">
        <f> 1 : POE_B feedback status</f>
        <v/>
      </c>
    </row>
    <row customFormat="1" r="865" s="60">
      <c r="A865" s="91" t="inlineStr">
        <is>
          <t>CMD6</t>
        </is>
      </c>
      <c r="B865" s="86" t="n"/>
      <c r="C865" s="86" t="n"/>
      <c r="D865" s="87" t="inlineStr">
        <is>
          <t>_Same as CMD</t>
        </is>
      </c>
    </row>
    <row customFormat="1" r="866" s="60">
      <c r="A866" s="91" t="inlineStr">
        <is>
          <t>CMD7</t>
        </is>
      </c>
      <c r="B866" s="86" t="n"/>
      <c r="C866" s="86" t="n"/>
      <c r="D866" s="87" t="inlineStr">
        <is>
          <t>_Same as CMD</t>
        </is>
      </c>
    </row>
    <row customFormat="1" r="867" s="60">
      <c r="A867" s="80" t="inlineStr">
        <is>
          <t>BWS4</t>
        </is>
      </c>
      <c r="B867" s="60" t="n"/>
      <c r="C867" s="81" t="inlineStr">
        <is>
          <t>Bit 0</t>
        </is>
      </c>
      <c r="D867" s="82">
        <f> 1 : Cabinet bypass switch (0: Local / 1: Remote)</f>
        <v/>
      </c>
    </row>
    <row customFormat="1" r="868" s="60">
      <c r="A868" s="83" t="n"/>
      <c r="B868" s="60" t="n"/>
      <c r="C868" s="81" t="inlineStr">
        <is>
          <t>Bit 1</t>
        </is>
      </c>
      <c r="D868" s="82">
        <f> 1 : DRIVE connection</f>
        <v/>
      </c>
    </row>
    <row customFormat="1" r="869" s="60">
      <c r="A869" s="83" t="n"/>
      <c r="B869" s="60" t="n"/>
      <c r="C869" s="81" t="inlineStr">
        <is>
          <t>Bit 2</t>
        </is>
      </c>
      <c r="D869" s="82">
        <f> 1 : DOL connection </f>
        <v/>
      </c>
    </row>
    <row customFormat="1" r="870" s="60">
      <c r="A870" s="83" t="n"/>
      <c r="B870" s="60" t="n"/>
      <c r="C870" s="81" t="inlineStr">
        <is>
          <t>Bit 3</t>
        </is>
      </c>
      <c r="D870" s="82">
        <f> 1 : QF11 feedback (1) Open / (0) Closed</f>
        <v/>
      </c>
    </row>
    <row customFormat="1" r="871" s="60">
      <c r="A871" s="83" t="n"/>
      <c r="B871" s="60" t="n"/>
      <c r="C871" s="81" t="inlineStr">
        <is>
          <t>Bit 4</t>
        </is>
      </c>
      <c r="D871" s="82">
        <f> 1 : QF2 feedback (1) Open / (0) Closed</f>
        <v/>
      </c>
    </row>
    <row customFormat="1" r="872" s="60">
      <c r="A872" s="83" t="n"/>
      <c r="B872" s="60" t="n"/>
      <c r="C872" s="81" t="inlineStr">
        <is>
          <t>Bit 5</t>
        </is>
      </c>
      <c r="D872" s="82">
        <f> 1 : QF3 feedback (1) Open / (0) Closed</f>
        <v/>
      </c>
    </row>
    <row customFormat="1" r="873" s="60">
      <c r="A873" s="83" t="n"/>
      <c r="B873" s="60" t="n"/>
      <c r="C873" s="81" t="inlineStr">
        <is>
          <t>Bit 6</t>
        </is>
      </c>
      <c r="D873" s="82">
        <f> 1 : QF5 feedback (1) Open / (0) Closed</f>
        <v/>
      </c>
    </row>
    <row customFormat="1" r="874" s="60">
      <c r="A874" s="83" t="n"/>
      <c r="B874" s="60" t="n"/>
      <c r="C874" s="81" t="inlineStr">
        <is>
          <t>Bit 7</t>
        </is>
      </c>
      <c r="D874" s="82">
        <f> 1 : Reserved</f>
        <v/>
      </c>
    </row>
    <row customFormat="1" r="875" s="60">
      <c r="A875" s="83" t="n"/>
      <c r="B875" s="60" t="n"/>
      <c r="C875" s="81" t="inlineStr">
        <is>
          <t>Bit 8</t>
        </is>
      </c>
      <c r="D875" s="82">
        <f> 1 : Ready to transfer to mains</f>
        <v/>
      </c>
    </row>
    <row customFormat="1" r="876" s="60">
      <c r="A876" s="83" t="n"/>
      <c r="B876" s="60" t="n"/>
      <c r="C876" s="81" t="inlineStr">
        <is>
          <t>Bit 9</t>
        </is>
      </c>
      <c r="D876" s="82">
        <f> 1 : Ready to transfer to drive</f>
        <v/>
      </c>
    </row>
    <row customFormat="1" r="877" s="60">
      <c r="A877" s="83" t="n"/>
      <c r="B877" s="60" t="n"/>
      <c r="C877" s="81" t="inlineStr">
        <is>
          <t>Bit 10</t>
        </is>
      </c>
      <c r="D877" s="82">
        <f> 1 : Fan redundant GR1 cabinet PoC Run state</f>
        <v/>
      </c>
    </row>
    <row customFormat="1" r="878" s="60">
      <c r="A878" s="83" t="n"/>
      <c r="B878" s="60" t="n"/>
      <c r="C878" s="81" t="inlineStr">
        <is>
          <t>Bit 11</t>
        </is>
      </c>
      <c r="D878" s="82">
        <f> 1 : Fan redundant GR1 cabinet Tranformer 1 Run state</f>
        <v/>
      </c>
    </row>
    <row customFormat="1" r="879" s="60">
      <c r="A879" s="83" t="n"/>
      <c r="B879" s="60" t="n"/>
      <c r="C879" s="81" t="inlineStr">
        <is>
          <t>Bit 12</t>
        </is>
      </c>
      <c r="D879" s="82">
        <f> 1 : Fan redundant GR1 cabinet Tranformer 2 Run state</f>
        <v/>
      </c>
    </row>
    <row customFormat="1" r="880" s="60">
      <c r="A880" s="83" t="n"/>
      <c r="B880" s="60" t="n"/>
      <c r="C880" s="81" t="inlineStr">
        <is>
          <t>Bit 13</t>
        </is>
      </c>
      <c r="D880" s="82">
        <f> 1 : Reserved</f>
        <v/>
      </c>
    </row>
    <row customFormat="1" r="881" s="60">
      <c r="A881" s="83" t="n"/>
      <c r="B881" s="60" t="n"/>
      <c r="C881" s="81" t="inlineStr">
        <is>
          <t>Bit 14</t>
        </is>
      </c>
      <c r="D881" s="82">
        <f> 1 : Reserved</f>
        <v/>
      </c>
    </row>
    <row customFormat="1" r="882" s="60">
      <c r="A882" s="85" t="n"/>
      <c r="B882" s="86" t="n"/>
      <c r="C882" s="89" t="inlineStr">
        <is>
          <t>Bit 15</t>
        </is>
      </c>
      <c r="D882" s="90">
        <f> 1 : Reserved</f>
        <v/>
      </c>
    </row>
    <row customFormat="1" r="883" s="60">
      <c r="A883" s="80" t="inlineStr">
        <is>
          <t>OCT6</t>
        </is>
      </c>
      <c r="B883" s="60" t="n"/>
      <c r="C883" s="81" t="inlineStr">
        <is>
          <t>Bit 0</t>
        </is>
      </c>
      <c r="D883" s="82">
        <f> 0  : Fan thermal sensor 1</f>
        <v/>
      </c>
    </row>
    <row customFormat="1" r="884" s="60">
      <c r="A884" s="83" t="n"/>
      <c r="B884" s="60" t="n"/>
      <c r="C884" s="81" t="inlineStr">
        <is>
          <t>Bit 1</t>
        </is>
      </c>
      <c r="D884" s="82">
        <f> 1  : Fan thermal sensor 2 </f>
        <v/>
      </c>
    </row>
    <row customFormat="1" r="885" s="60">
      <c r="A885" s="83" t="n"/>
      <c r="B885" s="60" t="n"/>
      <c r="C885" s="81" t="inlineStr">
        <is>
          <t>Bit 2</t>
        </is>
      </c>
      <c r="D885" s="82">
        <f> 1  : Fan thermal sensor 3</f>
        <v/>
      </c>
    </row>
    <row customFormat="1" r="886" s="60">
      <c r="A886" s="83" t="n"/>
      <c r="B886" s="60" t="n"/>
      <c r="C886" s="81" t="inlineStr">
        <is>
          <t>Bit 3</t>
        </is>
      </c>
      <c r="D886" s="82">
        <f> 1  : Fan thermal sensor 4</f>
        <v/>
      </c>
    </row>
    <row customFormat="1" r="887" s="60">
      <c r="A887" s="83" t="n"/>
      <c r="B887" s="60" t="n"/>
      <c r="C887" s="81" t="inlineStr">
        <is>
          <t>Bit 4</t>
        </is>
      </c>
      <c r="D887" s="82">
        <f> 1  : Fan thermal sensor 5</f>
        <v/>
      </c>
    </row>
    <row customFormat="1" r="888" s="60">
      <c r="A888" s="83" t="n"/>
      <c r="B888" s="60" t="n"/>
      <c r="C888" s="81" t="inlineStr">
        <is>
          <t>Bit 5</t>
        </is>
      </c>
      <c r="D888" s="82">
        <f> 1  : Fan thermal sensor 6</f>
        <v/>
      </c>
    </row>
    <row customFormat="1" r="889" s="60">
      <c r="A889" s="83" t="n"/>
      <c r="B889" s="60" t="n"/>
      <c r="C889" s="81" t="inlineStr">
        <is>
          <t>Bit 6</t>
        </is>
      </c>
      <c r="D889" s="82">
        <f> 1  : Fan thermal sensor 7</f>
        <v/>
      </c>
    </row>
    <row customFormat="1" r="890" s="60">
      <c r="A890" s="83" t="n"/>
      <c r="B890" s="60" t="n"/>
      <c r="C890" s="81" t="inlineStr">
        <is>
          <t>Bit 7</t>
        </is>
      </c>
      <c r="D890" s="82">
        <f> 1  : Reserved</f>
        <v/>
      </c>
    </row>
    <row customFormat="1" r="891" s="60">
      <c r="A891" s="83" t="n"/>
      <c r="B891" s="60" t="n"/>
      <c r="C891" s="81" t="inlineStr">
        <is>
          <t>Bit 8</t>
        </is>
      </c>
      <c r="D891" s="82">
        <f> 1  : Reserved</f>
        <v/>
      </c>
    </row>
    <row customFormat="1" r="892" s="60">
      <c r="A892" s="83" t="n"/>
      <c r="B892" s="60" t="n"/>
      <c r="C892" s="81" t="inlineStr">
        <is>
          <t>Bit 9</t>
        </is>
      </c>
      <c r="D892" s="82">
        <f> 1  : Reserved</f>
        <v/>
      </c>
    </row>
    <row customFormat="1" r="893" s="60">
      <c r="A893" s="83" t="n"/>
      <c r="B893" s="60" t="n"/>
      <c r="C893" s="81" t="inlineStr">
        <is>
          <t>Bit 10</t>
        </is>
      </c>
      <c r="D893" s="82">
        <f> 1 : Reserved</f>
        <v/>
      </c>
    </row>
    <row customFormat="1" r="894" s="60">
      <c r="A894" s="83" t="n"/>
      <c r="B894" s="60" t="n"/>
      <c r="C894" s="81" t="inlineStr">
        <is>
          <t>Bit 11</t>
        </is>
      </c>
      <c r="D894" s="82">
        <f> 1 : Reserved</f>
        <v/>
      </c>
    </row>
    <row customFormat="1" r="895" s="60">
      <c r="A895" s="83" t="n"/>
      <c r="B895" s="60" t="n"/>
      <c r="C895" s="81" t="inlineStr">
        <is>
          <t>Bit 12</t>
        </is>
      </c>
      <c r="D895" s="82">
        <f> 1 : Reserved</f>
        <v/>
      </c>
    </row>
    <row customFormat="1" r="896" s="60">
      <c r="A896" s="83" t="n"/>
      <c r="B896" s="60" t="n"/>
      <c r="C896" s="81" t="inlineStr">
        <is>
          <t>Bit 13</t>
        </is>
      </c>
      <c r="D896" s="82">
        <f> 1 : Reserved</f>
        <v/>
      </c>
    </row>
    <row customFormat="1" r="897" s="60">
      <c r="A897" s="83" t="n"/>
      <c r="B897" s="60" t="n"/>
      <c r="C897" s="81" t="inlineStr">
        <is>
          <t>Bit 14</t>
        </is>
      </c>
      <c r="D897" s="82">
        <f> 1 : Reserved</f>
        <v/>
      </c>
    </row>
    <row customFormat="1" r="898" s="60">
      <c r="A898" s="85" t="n"/>
      <c r="B898" s="86" t="n"/>
      <c r="C898" s="89" t="inlineStr">
        <is>
          <t>Bit 15</t>
        </is>
      </c>
      <c r="D898" s="90">
        <f> 1 : Reserved</f>
        <v/>
      </c>
    </row>
    <row customFormat="1" r="899" s="60">
      <c r="A899" s="80" t="inlineStr">
        <is>
          <t>OCT7</t>
        </is>
      </c>
      <c r="B899" s="60" t="n"/>
      <c r="C899" s="81" t="inlineStr">
        <is>
          <t>Bit 0</t>
        </is>
      </c>
      <c r="D899" s="82">
        <f> 0  : Fan pressure sensor 1</f>
        <v/>
      </c>
    </row>
    <row customFormat="1" r="900" s="60">
      <c r="A900" s="83" t="n"/>
      <c r="B900" s="60" t="n"/>
      <c r="C900" s="81" t="inlineStr">
        <is>
          <t>Bit 1</t>
        </is>
      </c>
      <c r="D900" s="82">
        <f> 1  : Fan pressure sensor 2 </f>
        <v/>
      </c>
    </row>
    <row customFormat="1" r="901" s="60">
      <c r="A901" s="83" t="n"/>
      <c r="B901" s="60" t="n"/>
      <c r="C901" s="81" t="inlineStr">
        <is>
          <t>Bit 2</t>
        </is>
      </c>
      <c r="D901" s="82">
        <f> 1  : Fan pressure sensor 3</f>
        <v/>
      </c>
    </row>
    <row customFormat="1" r="902" s="60">
      <c r="A902" s="83" t="n"/>
      <c r="B902" s="60" t="n"/>
      <c r="C902" s="81" t="inlineStr">
        <is>
          <t>Bit 3</t>
        </is>
      </c>
      <c r="D902" s="82">
        <f> 1  : Fan pressure sensor 4</f>
        <v/>
      </c>
    </row>
    <row customFormat="1" r="903" s="60">
      <c r="A903" s="83" t="n"/>
      <c r="B903" s="60" t="n"/>
      <c r="C903" s="81" t="inlineStr">
        <is>
          <t>Bit 4</t>
        </is>
      </c>
      <c r="D903" s="82">
        <f> 1  : Fan pressure sensor 5</f>
        <v/>
      </c>
    </row>
    <row customFormat="1" r="904" s="60">
      <c r="A904" s="83" t="n"/>
      <c r="B904" s="60" t="n"/>
      <c r="C904" s="81" t="inlineStr">
        <is>
          <t>Bit 5</t>
        </is>
      </c>
      <c r="D904" s="82">
        <f> 1  : Fan pressure sensor 6</f>
        <v/>
      </c>
    </row>
    <row customFormat="1" r="905" s="60">
      <c r="A905" s="83" t="n"/>
      <c r="B905" s="60" t="n"/>
      <c r="C905" s="81" t="inlineStr">
        <is>
          <t>Bit 6</t>
        </is>
      </c>
      <c r="D905" s="82">
        <f> 1  : Fan pressure sensor 7</f>
        <v/>
      </c>
    </row>
    <row customFormat="1" r="906" s="60">
      <c r="A906" s="83" t="n"/>
      <c r="B906" s="60" t="n"/>
      <c r="C906" s="81" t="inlineStr">
        <is>
          <t>Bit 7</t>
        </is>
      </c>
      <c r="D906" s="82">
        <f> 1  : Reserved</f>
        <v/>
      </c>
    </row>
    <row customFormat="1" r="907" s="60">
      <c r="A907" s="83" t="n"/>
      <c r="B907" s="60" t="n"/>
      <c r="C907" s="81" t="inlineStr">
        <is>
          <t>Bit 8</t>
        </is>
      </c>
      <c r="D907" s="82">
        <f> 1  : Reserved</f>
        <v/>
      </c>
    </row>
    <row customFormat="1" r="908" s="60">
      <c r="A908" s="83" t="n"/>
      <c r="B908" s="60" t="n"/>
      <c r="C908" s="81" t="inlineStr">
        <is>
          <t>Bit 9</t>
        </is>
      </c>
      <c r="D908" s="82">
        <f> 1  : Reserved</f>
        <v/>
      </c>
    </row>
    <row customFormat="1" r="909" s="60">
      <c r="A909" s="83" t="n"/>
      <c r="B909" s="60" t="n"/>
      <c r="C909" s="81" t="inlineStr">
        <is>
          <t>Bit 10</t>
        </is>
      </c>
      <c r="D909" s="82">
        <f> 1 : Reserved</f>
        <v/>
      </c>
    </row>
    <row customFormat="1" r="910" s="60">
      <c r="A910" s="83" t="n"/>
      <c r="B910" s="60" t="n"/>
      <c r="C910" s="81" t="inlineStr">
        <is>
          <t>Bit 11</t>
        </is>
      </c>
      <c r="D910" s="82">
        <f> 1 : Reserved</f>
        <v/>
      </c>
    </row>
    <row customFormat="1" r="911" s="60">
      <c r="A911" s="83" t="n"/>
      <c r="B911" s="60" t="n"/>
      <c r="C911" s="81" t="inlineStr">
        <is>
          <t>Bit 12</t>
        </is>
      </c>
      <c r="D911" s="82">
        <f> 1 : Reserved</f>
        <v/>
      </c>
    </row>
    <row customFormat="1" r="912" s="60">
      <c r="A912" s="83" t="n"/>
      <c r="B912" s="60" t="n"/>
      <c r="C912" s="81" t="inlineStr">
        <is>
          <t>Bit 13</t>
        </is>
      </c>
      <c r="D912" s="82">
        <f> 1 : Reserved</f>
        <v/>
      </c>
    </row>
    <row customFormat="1" r="913" s="60">
      <c r="A913" s="83" t="n"/>
      <c r="B913" s="60" t="n"/>
      <c r="C913" s="81" t="inlineStr">
        <is>
          <t>Bit 14</t>
        </is>
      </c>
      <c r="D913" s="82">
        <f> 1 : Reserved</f>
        <v/>
      </c>
    </row>
    <row customFormat="1" r="914" s="60">
      <c r="A914" s="85" t="n"/>
      <c r="B914" s="86" t="n"/>
      <c r="C914" s="89" t="inlineStr">
        <is>
          <t>Bit 15</t>
        </is>
      </c>
      <c r="D914" s="90">
        <f> 1 : Reserved</f>
        <v/>
      </c>
    </row>
    <row customFormat="1" r="915" s="60">
      <c r="A915" s="80" t="inlineStr">
        <is>
          <t>OCT5</t>
        </is>
      </c>
      <c r="B915" s="60" t="n"/>
      <c r="C915" s="81" t="inlineStr">
        <is>
          <t>Bit 0</t>
        </is>
      </c>
      <c r="D915" s="82">
        <f> 1 : Additional Fiber-box connected Adresse_3 </f>
        <v/>
      </c>
    </row>
    <row customFormat="1" r="916" s="60">
      <c r="A916" s="83" t="n"/>
      <c r="B916" s="60" t="n"/>
      <c r="C916" s="81" t="inlineStr">
        <is>
          <t>Bit 1</t>
        </is>
      </c>
      <c r="D916" s="82">
        <f> 1 : Additional Fiber-box connected Adresse_4 </f>
        <v/>
      </c>
    </row>
    <row customFormat="1" r="917" s="60">
      <c r="A917" s="83" t="n"/>
      <c r="B917" s="60" t="n"/>
      <c r="C917" s="81" t="inlineStr">
        <is>
          <t>Bit 2</t>
        </is>
      </c>
      <c r="D917" s="82">
        <f> 1 : Reserved </f>
        <v/>
      </c>
    </row>
    <row customFormat="1" r="918" s="60">
      <c r="A918" s="83" t="n"/>
      <c r="B918" s="60" t="n"/>
      <c r="C918" s="81" t="inlineStr">
        <is>
          <t>Bit 3</t>
        </is>
      </c>
      <c r="D918" s="82">
        <f> 1 : Reserved </f>
        <v/>
      </c>
    </row>
    <row customFormat="1" r="919" s="60">
      <c r="A919" s="83" t="n"/>
      <c r="B919" s="60" t="n"/>
      <c r="C919" s="81" t="inlineStr">
        <is>
          <t>Bit 4</t>
        </is>
      </c>
      <c r="D919" s="82">
        <f> 1 : Reserved </f>
        <v/>
      </c>
    </row>
    <row customFormat="1" r="920" s="60">
      <c r="A920" s="83" t="n"/>
      <c r="B920" s="60" t="n"/>
      <c r="C920" s="81" t="inlineStr">
        <is>
          <t>Bit 5</t>
        </is>
      </c>
      <c r="D920" s="82">
        <f> 1 : Reserved </f>
        <v/>
      </c>
    </row>
    <row customFormat="1" r="921" s="60">
      <c r="A921" s="83" t="n"/>
      <c r="B921" s="60" t="n"/>
      <c r="C921" s="81" t="inlineStr">
        <is>
          <t>Bit 6</t>
        </is>
      </c>
      <c r="D921" s="82">
        <f> 1 : Reserved </f>
        <v/>
      </c>
    </row>
    <row customFormat="1" r="922" s="60">
      <c r="A922" s="83" t="n"/>
      <c r="B922" s="60" t="n"/>
      <c r="C922" s="81" t="inlineStr">
        <is>
          <t>Bit 7</t>
        </is>
      </c>
      <c r="D922" s="82">
        <f> 1 : Reserved </f>
        <v/>
      </c>
    </row>
    <row customFormat="1" r="923" s="60">
      <c r="A923" s="83" t="n"/>
      <c r="B923" s="60" t="n"/>
      <c r="C923" s="81" t="inlineStr">
        <is>
          <t>Bit 8</t>
        </is>
      </c>
      <c r="D923" s="82">
        <f> 1 : Reserved </f>
        <v/>
      </c>
    </row>
    <row customFormat="1" r="924" s="60">
      <c r="A924" s="83" t="n"/>
      <c r="B924" s="60" t="n"/>
      <c r="C924" s="81" t="inlineStr">
        <is>
          <t>Bit 9</t>
        </is>
      </c>
      <c r="D924" s="82">
        <f> 1 : Reserved </f>
        <v/>
      </c>
    </row>
    <row customFormat="1" r="925" s="60">
      <c r="A925" s="83" t="n"/>
      <c r="B925" s="60" t="n"/>
      <c r="C925" s="81" t="inlineStr">
        <is>
          <t>Bit 10</t>
        </is>
      </c>
      <c r="D925" s="82">
        <f> 1 : Reserved </f>
        <v/>
      </c>
    </row>
    <row customFormat="1" r="926" s="60">
      <c r="A926" s="83" t="n"/>
      <c r="B926" s="60" t="n"/>
      <c r="C926" s="81" t="inlineStr">
        <is>
          <t>Bit 11</t>
        </is>
      </c>
      <c r="D926" s="82">
        <f> 1 : Reserved </f>
        <v/>
      </c>
    </row>
    <row customFormat="1" r="927" s="60">
      <c r="A927" s="83" t="n"/>
      <c r="B927" s="60" t="n"/>
      <c r="C927" s="81" t="inlineStr">
        <is>
          <t>Bit 12</t>
        </is>
      </c>
      <c r="D927" s="82">
        <f> 1 : Reserved </f>
        <v/>
      </c>
    </row>
    <row customFormat="1" r="928" s="60">
      <c r="A928" s="83" t="n"/>
      <c r="B928" s="60" t="n"/>
      <c r="C928" s="81" t="inlineStr">
        <is>
          <t>Bit 13</t>
        </is>
      </c>
      <c r="D928" s="82">
        <f> 1 : Reserved </f>
        <v/>
      </c>
    </row>
    <row customFormat="1" r="929" s="60">
      <c r="A929" s="83" t="n"/>
      <c r="B929" s="60" t="n"/>
      <c r="C929" s="81" t="inlineStr">
        <is>
          <t>Bit 14</t>
        </is>
      </c>
      <c r="D929" s="82">
        <f> 1 : Reserved </f>
        <v/>
      </c>
    </row>
    <row customFormat="1" r="930" s="60">
      <c r="A930" s="85" t="n"/>
      <c r="B930" s="86" t="n"/>
      <c r="C930" s="89" t="inlineStr">
        <is>
          <t>Bit 15</t>
        </is>
      </c>
      <c r="D930" s="90">
        <f> 1 : Reserved </f>
        <v/>
      </c>
    </row>
    <row customFormat="1" r="931" s="60">
      <c r="A931" s="80" t="inlineStr">
        <is>
          <t>OCT2</t>
        </is>
      </c>
      <c r="B931" s="60" t="n"/>
      <c r="C931" s="81" t="inlineStr">
        <is>
          <t>Bit 0</t>
        </is>
      </c>
      <c r="D931" s="82">
        <f> 1 : Thermal transformer 1 cabinet </f>
        <v/>
      </c>
    </row>
    <row customFormat="1" r="932" s="60">
      <c r="A932" s="83" t="n"/>
      <c r="B932" s="60" t="n"/>
      <c r="C932" s="81" t="inlineStr">
        <is>
          <t>Bit 1</t>
        </is>
      </c>
      <c r="D932" s="82">
        <f> 1 : Thermal transformer 1 winding U </f>
        <v/>
      </c>
    </row>
    <row customFormat="1" r="933" s="60">
      <c r="A933" s="83" t="n"/>
      <c r="B933" s="60" t="n"/>
      <c r="C933" s="81" t="inlineStr">
        <is>
          <t>Bit 2</t>
        </is>
      </c>
      <c r="D933" s="82">
        <f> 1 : Thermal transformer 1 winding V</f>
        <v/>
      </c>
    </row>
    <row customFormat="1" r="934" s="60">
      <c r="A934" s="83" t="n"/>
      <c r="B934" s="60" t="n"/>
      <c r="C934" s="81" t="inlineStr">
        <is>
          <t>Bit 3</t>
        </is>
      </c>
      <c r="D934" s="82">
        <f> 1 : Thermal transformer 1 winding W</f>
        <v/>
      </c>
    </row>
    <row customFormat="1" r="935" s="60">
      <c r="A935" s="83" t="n"/>
      <c r="B935" s="60" t="n"/>
      <c r="C935" s="81" t="inlineStr">
        <is>
          <t>Bit 4</t>
        </is>
      </c>
      <c r="D935" s="82">
        <f> 1 : Thermal transformer 2 cabinet</f>
        <v/>
      </c>
    </row>
    <row customFormat="1" r="936" s="60">
      <c r="A936" s="83" t="n"/>
      <c r="B936" s="60" t="n"/>
      <c r="C936" s="81" t="inlineStr">
        <is>
          <t>Bit 5</t>
        </is>
      </c>
      <c r="D936" s="82">
        <f> 1 : Thermal transformer 2 winding U</f>
        <v/>
      </c>
    </row>
    <row customFormat="1" r="937" s="60">
      <c r="A937" s="83" t="n"/>
      <c r="B937" s="60" t="n"/>
      <c r="C937" s="81" t="inlineStr">
        <is>
          <t>Bit 6</t>
        </is>
      </c>
      <c r="D937" s="82">
        <f> 1 : Thermal transformer 2 winding V</f>
        <v/>
      </c>
    </row>
    <row customFormat="1" r="938" s="60">
      <c r="A938" s="83" t="n"/>
      <c r="B938" s="60" t="n"/>
      <c r="C938" s="81" t="inlineStr">
        <is>
          <t>Bit 7</t>
        </is>
      </c>
      <c r="D938" s="82">
        <f> 1 : Thermal transformer 2 winding W</f>
        <v/>
      </c>
    </row>
    <row customFormat="1" r="939" s="60">
      <c r="A939" s="83" t="n"/>
      <c r="B939" s="60" t="n"/>
      <c r="C939" s="81" t="inlineStr">
        <is>
          <t>Bit 8</t>
        </is>
      </c>
      <c r="D939" s="82">
        <f> 1 : Reserved</f>
        <v/>
      </c>
    </row>
    <row customFormat="1" r="940" s="60">
      <c r="A940" s="83" t="n"/>
      <c r="B940" s="60" t="n"/>
      <c r="C940" s="81" t="inlineStr">
        <is>
          <t>Bit 9</t>
        </is>
      </c>
      <c r="D940" s="82">
        <f> 1 : Reserved</f>
        <v/>
      </c>
    </row>
    <row customFormat="1" r="941" s="60">
      <c r="A941" s="83" t="n"/>
      <c r="B941" s="60" t="n"/>
      <c r="C941" s="81" t="inlineStr">
        <is>
          <t>Bit 10</t>
        </is>
      </c>
      <c r="D941" s="82">
        <f> 1 : Reserved</f>
        <v/>
      </c>
    </row>
    <row customFormat="1" r="942" s="60">
      <c r="A942" s="83" t="n"/>
      <c r="B942" s="60" t="n"/>
      <c r="C942" s="81" t="inlineStr">
        <is>
          <t>Bit 11</t>
        </is>
      </c>
      <c r="D942" s="82">
        <f> 1 : Reserved</f>
        <v/>
      </c>
    </row>
    <row customFormat="1" r="943" s="60">
      <c r="A943" s="83" t="n"/>
      <c r="B943" s="60" t="n"/>
      <c r="C943" s="60" t="n"/>
      <c r="D943" s="84" t="inlineStr">
        <is>
          <t>Bit 12: (0) Thermal cabinet T1 measurement from adaptation board
                          : (1) Thermal cabinet T1 measurement from PLC Inside</t>
        </is>
      </c>
    </row>
    <row customFormat="1" r="944" s="60">
      <c r="A944" s="83" t="n"/>
      <c r="B944" s="60" t="n"/>
      <c r="C944" s="60" t="n"/>
      <c r="D944" s="84" t="inlineStr">
        <is>
          <t>Bit 13: (0) Thermal winding T1 measurement from adaptation board
                          : (1) Thermal winding T1 measurement from PLC Inside</t>
        </is>
      </c>
    </row>
    <row customFormat="1" r="945" s="60">
      <c r="A945" s="83" t="n"/>
      <c r="B945" s="60" t="n"/>
      <c r="C945" s="60" t="n"/>
      <c r="D945" s="84" t="inlineStr">
        <is>
          <t>Bit 14: (0) Thermal cabinet T2 measurement from adaptation board
                          : (1) Thermal cabinet T2 measurement from PLC Inside</t>
        </is>
      </c>
    </row>
    <row customFormat="1" r="946" s="60">
      <c r="A946" s="85" t="n"/>
      <c r="B946" s="86" t="n"/>
      <c r="C946" s="86" t="n"/>
      <c r="D946" s="87" t="inlineStr">
        <is>
          <t>Bit 15: (0) Thermal winding T2 measurement from adaptation board
                          : (1) Thermal winding T2 measurement from PLC Inside</t>
        </is>
      </c>
    </row>
    <row customFormat="1" r="947" s="60">
      <c r="A947" s="80" t="inlineStr">
        <is>
          <t>OCT3</t>
        </is>
      </c>
      <c r="B947" s="60" t="n"/>
      <c r="C947" s="81" t="inlineStr">
        <is>
          <t>Bit 0</t>
        </is>
      </c>
      <c r="D947" s="82">
        <f> 1 : Disable fan feedback</f>
        <v/>
      </c>
    </row>
    <row customFormat="1" r="948" s="60">
      <c r="A948" s="83" t="n"/>
      <c r="B948" s="60" t="n"/>
      <c r="C948" s="81" t="inlineStr">
        <is>
          <t>Bit 1</t>
        </is>
      </c>
      <c r="D948" s="82">
        <f> 1 : Hall sensor failure inhibition</f>
        <v/>
      </c>
    </row>
    <row customFormat="1" r="949" s="60">
      <c r="A949" s="83" t="n"/>
      <c r="B949" s="60" t="n"/>
      <c r="C949" s="81" t="inlineStr">
        <is>
          <t>Bit 2</t>
        </is>
      </c>
      <c r="D949" s="82">
        <f> 1 : I/O scanner configuration check inhibition</f>
        <v/>
      </c>
    </row>
    <row customFormat="1" r="950" s="60">
      <c r="A950" s="83" t="n"/>
      <c r="B950" s="60" t="n"/>
      <c r="C950" s="81" t="inlineStr">
        <is>
          <t>Bit 3</t>
        </is>
      </c>
      <c r="D950" s="82">
        <f> 1 : Reserved</f>
        <v/>
      </c>
    </row>
    <row customFormat="1" r="951" s="60">
      <c r="A951" s="83" t="n"/>
      <c r="B951" s="60" t="n"/>
      <c r="C951" s="81" t="inlineStr">
        <is>
          <t>Bit 4</t>
        </is>
      </c>
      <c r="D951" s="82">
        <f> 1 : Reserved</f>
        <v/>
      </c>
    </row>
    <row customFormat="1" r="952" s="60">
      <c r="A952" s="83" t="n"/>
      <c r="B952" s="60" t="n"/>
      <c r="C952" s="81" t="inlineStr">
        <is>
          <t>Bit 5</t>
        </is>
      </c>
      <c r="D952" s="82">
        <f> 1 : Reserved</f>
        <v/>
      </c>
    </row>
    <row customFormat="1" r="953" s="60">
      <c r="A953" s="83" t="n"/>
      <c r="B953" s="60" t="n"/>
      <c r="C953" s="81" t="inlineStr">
        <is>
          <t>Bit 6</t>
        </is>
      </c>
      <c r="D953" s="82">
        <f> 1 : Reserved</f>
        <v/>
      </c>
    </row>
    <row customFormat="1" r="954" s="60">
      <c r="A954" s="83" t="n"/>
      <c r="B954" s="60" t="n"/>
      <c r="C954" s="81" t="inlineStr">
        <is>
          <t>Bit 7</t>
        </is>
      </c>
      <c r="D954" s="82">
        <f> 1 : Reserved</f>
        <v/>
      </c>
    </row>
    <row customFormat="1" r="955" s="60">
      <c r="A955" s="83" t="n"/>
      <c r="B955" s="60" t="n"/>
      <c r="C955" s="81" t="inlineStr">
        <is>
          <t>Bit 8</t>
        </is>
      </c>
      <c r="D955" s="82">
        <f> 1 : Reserved</f>
        <v/>
      </c>
    </row>
    <row customFormat="1" r="956" s="60">
      <c r="A956" s="83" t="n"/>
      <c r="B956" s="60" t="n"/>
      <c r="C956" s="81" t="inlineStr">
        <is>
          <t>Bit 9</t>
        </is>
      </c>
      <c r="D956" s="82">
        <f> 1 : Reserved</f>
        <v/>
      </c>
    </row>
    <row customFormat="1" r="957" s="60">
      <c r="A957" s="83" t="n"/>
      <c r="B957" s="60" t="n"/>
      <c r="C957" s="81" t="inlineStr">
        <is>
          <t>Bit 10</t>
        </is>
      </c>
      <c r="D957" s="82">
        <f> 1 : Reserved</f>
        <v/>
      </c>
    </row>
    <row customFormat="1" r="958" s="60">
      <c r="A958" s="83" t="n"/>
      <c r="B958" s="60" t="n"/>
      <c r="C958" s="81" t="inlineStr">
        <is>
          <t>Bit 11</t>
        </is>
      </c>
      <c r="D958" s="82">
        <f> 1 : Reserved</f>
        <v/>
      </c>
    </row>
    <row customFormat="1" r="959" s="60">
      <c r="A959" s="83" t="n"/>
      <c r="B959" s="60" t="n"/>
      <c r="C959" s="81" t="inlineStr">
        <is>
          <t>Bit 12</t>
        </is>
      </c>
      <c r="D959" s="82">
        <f> 1 : Reserved</f>
        <v/>
      </c>
    </row>
    <row customFormat="1" r="960" s="60">
      <c r="A960" s="83" t="n"/>
      <c r="B960" s="60" t="n"/>
      <c r="C960" s="81" t="inlineStr">
        <is>
          <t>Bit 13</t>
        </is>
      </c>
      <c r="D960" s="82">
        <f> 1 : Reserved</f>
        <v/>
      </c>
    </row>
    <row customFormat="1" r="961" s="60">
      <c r="A961" s="83" t="n"/>
      <c r="B961" s="60" t="n"/>
      <c r="C961" s="81" t="inlineStr">
        <is>
          <t>Bit 14</t>
        </is>
      </c>
      <c r="D961" s="82">
        <f> 1 : Reserved</f>
        <v/>
      </c>
    </row>
    <row customFormat="1" r="962" s="60">
      <c r="A962" s="85" t="n"/>
      <c r="B962" s="86" t="n"/>
      <c r="C962" s="89" t="inlineStr">
        <is>
          <t>Bit 15</t>
        </is>
      </c>
      <c r="D962" s="90">
        <f> 1 : Reserved</f>
        <v/>
      </c>
    </row>
    <row customFormat="1" r="963" s="60">
      <c r="A963" s="80" t="inlineStr">
        <is>
          <t>OCT1</t>
        </is>
      </c>
      <c r="B963" s="60" t="n"/>
      <c r="C963" s="81" t="inlineStr">
        <is>
          <t>Bit 0</t>
        </is>
      </c>
      <c r="D963" s="82">
        <f> 1 : Thermal motor PT100 number 1</f>
        <v/>
      </c>
    </row>
    <row customFormat="1" r="964" s="60">
      <c r="A964" s="83" t="n"/>
      <c r="B964" s="60" t="n"/>
      <c r="C964" s="81" t="inlineStr">
        <is>
          <t>Bit 1</t>
        </is>
      </c>
      <c r="D964" s="82">
        <f> 1 : Thermal motor PT100 number 2</f>
        <v/>
      </c>
    </row>
    <row customFormat="1" r="965" s="60">
      <c r="A965" s="83" t="n"/>
      <c r="B965" s="60" t="n"/>
      <c r="C965" s="81" t="inlineStr">
        <is>
          <t>Bit 2</t>
        </is>
      </c>
      <c r="D965" s="82">
        <f> 1 : Thermal motor PT100 number 3</f>
        <v/>
      </c>
    </row>
    <row customFormat="1" r="966" s="60">
      <c r="A966" s="83" t="n"/>
      <c r="B966" s="60" t="n"/>
      <c r="C966" s="81" t="inlineStr">
        <is>
          <t>Bit 3</t>
        </is>
      </c>
      <c r="D966" s="82">
        <f> 1 : Thermal motor PT100 number 4</f>
        <v/>
      </c>
    </row>
    <row customFormat="1" r="967" s="60">
      <c r="A967" s="83" t="n"/>
      <c r="B967" s="60" t="n"/>
      <c r="C967" s="81" t="inlineStr">
        <is>
          <t>Bit 4</t>
        </is>
      </c>
      <c r="D967" s="82">
        <f> 1 : Thermal motor PT100 number 5</f>
        <v/>
      </c>
    </row>
    <row customFormat="1" r="968" s="60">
      <c r="A968" s="83" t="n"/>
      <c r="B968" s="60" t="n"/>
      <c r="C968" s="81" t="inlineStr">
        <is>
          <t>Bit 5</t>
        </is>
      </c>
      <c r="D968" s="82">
        <f> 1 : Thermal motor PT100 number 6</f>
        <v/>
      </c>
    </row>
    <row customFormat="1" r="969" s="60">
      <c r="A969" s="83" t="n"/>
      <c r="B969" s="60" t="n"/>
      <c r="C969" s="81" t="inlineStr">
        <is>
          <t>Bit 6</t>
        </is>
      </c>
      <c r="D969" s="82">
        <f> 1 : Thermal motor PT100 number 7</f>
        <v/>
      </c>
    </row>
    <row customFormat="1" r="970" s="60">
      <c r="A970" s="83" t="n"/>
      <c r="B970" s="60" t="n"/>
      <c r="C970" s="81" t="inlineStr">
        <is>
          <t>Bit 7</t>
        </is>
      </c>
      <c r="D970" s="82">
        <f> 1 : Thermal motor PT100 number 8</f>
        <v/>
      </c>
    </row>
    <row customFormat="1" r="971" s="60">
      <c r="A971" s="83" t="n"/>
      <c r="B971" s="60" t="n"/>
      <c r="C971" s="81" t="inlineStr">
        <is>
          <t>Bit 8</t>
        </is>
      </c>
      <c r="D971" s="82">
        <f> 1 : Thermal motor PT100 number 9</f>
        <v/>
      </c>
    </row>
    <row customFormat="1" r="972" s="60">
      <c r="A972" s="83" t="n"/>
      <c r="B972" s="60" t="n"/>
      <c r="C972" s="81" t="inlineStr">
        <is>
          <t>Bit 9</t>
        </is>
      </c>
      <c r="D972" s="82">
        <f> 1 : Thermal motor PT100 number 10</f>
        <v/>
      </c>
    </row>
    <row customFormat="1" r="973" s="60">
      <c r="A973" s="83" t="n"/>
      <c r="B973" s="60" t="n"/>
      <c r="C973" s="81" t="inlineStr">
        <is>
          <t>Bit 10</t>
        </is>
      </c>
      <c r="D973" s="82">
        <f> 1 : Reserved</f>
        <v/>
      </c>
    </row>
    <row customFormat="1" r="974" s="60">
      <c r="A974" s="83" t="n"/>
      <c r="B974" s="60" t="n"/>
      <c r="C974" s="81" t="inlineStr">
        <is>
          <t>Bit 11</t>
        </is>
      </c>
      <c r="D974" s="82">
        <f> 1 : Reserved</f>
        <v/>
      </c>
    </row>
    <row customFormat="1" r="975" s="60">
      <c r="A975" s="83" t="n"/>
      <c r="B975" s="60" t="n"/>
      <c r="C975" s="81" t="inlineStr">
        <is>
          <t>Bit 12</t>
        </is>
      </c>
      <c r="D975" s="82">
        <f> 1 : Reserved</f>
        <v/>
      </c>
    </row>
    <row customFormat="1" r="976" s="60">
      <c r="A976" s="83" t="n"/>
      <c r="B976" s="60" t="n"/>
      <c r="C976" s="81" t="inlineStr">
        <is>
          <t>Bit 13</t>
        </is>
      </c>
      <c r="D976" s="82">
        <f> 1 : Reserved</f>
        <v/>
      </c>
    </row>
    <row customFormat="1" r="977" s="60">
      <c r="A977" s="83" t="n"/>
      <c r="B977" s="60" t="n"/>
      <c r="C977" s="81" t="inlineStr">
        <is>
          <t>Bit 14</t>
        </is>
      </c>
      <c r="D977" s="82">
        <f> 1 : Reserved</f>
        <v/>
      </c>
    </row>
    <row customFormat="1" r="978" s="60">
      <c r="A978" s="85" t="n"/>
      <c r="B978" s="86" t="n"/>
      <c r="C978" s="89" t="inlineStr">
        <is>
          <t>Bit 15</t>
        </is>
      </c>
      <c r="D978" s="90">
        <f> 1 : Reserved</f>
        <v/>
      </c>
    </row>
    <row customFormat="1" r="979" s="60">
      <c r="A979" s="80" t="inlineStr">
        <is>
          <t>BYC3</t>
        </is>
      </c>
      <c r="B979" s="60" t="n"/>
      <c r="C979" s="81" t="inlineStr">
        <is>
          <t>Bit 0</t>
        </is>
      </c>
      <c r="D979" s="82">
        <f> 1 : QF11 close request </f>
        <v/>
      </c>
    </row>
    <row customFormat="1" r="980" s="60">
      <c r="A980" s="83" t="n"/>
      <c r="B980" s="60" t="n"/>
      <c r="C980" s="81" t="inlineStr">
        <is>
          <t>Bit 1</t>
        </is>
      </c>
      <c r="D980" s="82">
        <f> 1 : QF11 open request </f>
        <v/>
      </c>
    </row>
    <row customFormat="1" r="981" s="60">
      <c r="A981" s="83" t="n"/>
      <c r="B981" s="60" t="n"/>
      <c r="C981" s="81" t="inlineStr">
        <is>
          <t>Bit 2</t>
        </is>
      </c>
      <c r="D981" s="82">
        <f> 1 : QF2 close request</f>
        <v/>
      </c>
    </row>
    <row customFormat="1" r="982" s="60">
      <c r="A982" s="83" t="n"/>
      <c r="B982" s="60" t="n"/>
      <c r="C982" s="81" t="inlineStr">
        <is>
          <t>Bit 3</t>
        </is>
      </c>
      <c r="D982" s="82">
        <f> 1 : QF2 open request</f>
        <v/>
      </c>
    </row>
    <row customFormat="1" r="983" s="60">
      <c r="A983" s="83" t="n"/>
      <c r="B983" s="60" t="n"/>
      <c r="C983" s="81" t="inlineStr">
        <is>
          <t>Bit 4</t>
        </is>
      </c>
      <c r="D983" s="82">
        <f> 1 : QF3 close request</f>
        <v/>
      </c>
    </row>
    <row customFormat="1" r="984" s="60">
      <c r="A984" s="83" t="n"/>
      <c r="B984" s="60" t="n"/>
      <c r="C984" s="81" t="inlineStr">
        <is>
          <t>Bit 5</t>
        </is>
      </c>
      <c r="D984" s="82">
        <f> 1 : QF3 open request</f>
        <v/>
      </c>
    </row>
    <row customFormat="1" r="985" s="60">
      <c r="A985" s="83" t="n"/>
      <c r="B985" s="60" t="n"/>
      <c r="C985" s="81" t="inlineStr">
        <is>
          <t>Bit 6</t>
        </is>
      </c>
      <c r="D985" s="82" t="inlineStr">
        <is>
          <t>Reserved</t>
        </is>
      </c>
    </row>
    <row customFormat="1" r="986" s="60">
      <c r="A986" s="83" t="n"/>
      <c r="B986" s="60" t="n"/>
      <c r="C986" s="81" t="inlineStr">
        <is>
          <t>Bit 7</t>
        </is>
      </c>
      <c r="D986" s="82" t="inlineStr">
        <is>
          <t>Reserved</t>
        </is>
      </c>
    </row>
    <row customFormat="1" r="987" s="60">
      <c r="A987" s="83" t="n"/>
      <c r="B987" s="60" t="n"/>
      <c r="C987" s="81" t="inlineStr">
        <is>
          <t>Bit 8</t>
        </is>
      </c>
      <c r="D987" s="82" t="inlineStr">
        <is>
          <t>Reserved</t>
        </is>
      </c>
    </row>
    <row customFormat="1" r="988" s="60">
      <c r="A988" s="83" t="n"/>
      <c r="B988" s="60" t="n"/>
      <c r="C988" s="81" t="inlineStr">
        <is>
          <t>Bit 9</t>
        </is>
      </c>
      <c r="D988" s="82" t="inlineStr">
        <is>
          <t>Reserved</t>
        </is>
      </c>
    </row>
    <row customFormat="1" r="989" s="60">
      <c r="A989" s="83" t="n"/>
      <c r="B989" s="60" t="n"/>
      <c r="C989" s="81" t="inlineStr">
        <is>
          <t>Bit 10</t>
        </is>
      </c>
      <c r="D989" s="82" t="inlineStr">
        <is>
          <t>Reserved</t>
        </is>
      </c>
    </row>
    <row customFormat="1" r="990" s="60">
      <c r="A990" s="83" t="n"/>
      <c r="B990" s="60" t="n"/>
      <c r="C990" s="81" t="inlineStr">
        <is>
          <t>Bit 11</t>
        </is>
      </c>
      <c r="D990" s="82" t="inlineStr">
        <is>
          <t>Reserved</t>
        </is>
      </c>
    </row>
    <row customFormat="1" r="991" s="60">
      <c r="A991" s="83" t="n"/>
      <c r="B991" s="60" t="n"/>
      <c r="C991" s="81" t="inlineStr">
        <is>
          <t>Bit 12</t>
        </is>
      </c>
      <c r="D991" s="82" t="inlineStr">
        <is>
          <t>Reserved</t>
        </is>
      </c>
    </row>
    <row customFormat="1" r="992" s="60">
      <c r="A992" s="83" t="n"/>
      <c r="B992" s="60" t="n"/>
      <c r="C992" s="81" t="inlineStr">
        <is>
          <t>Bit 13</t>
        </is>
      </c>
      <c r="D992" s="82" t="inlineStr">
        <is>
          <t>Reserved</t>
        </is>
      </c>
    </row>
    <row customFormat="1" r="993" s="60">
      <c r="A993" s="83" t="n"/>
      <c r="B993" s="60" t="n"/>
      <c r="C993" s="81" t="inlineStr">
        <is>
          <t>Bit 14</t>
        </is>
      </c>
      <c r="D993" s="82" t="inlineStr">
        <is>
          <t>Reserved</t>
        </is>
      </c>
    </row>
    <row customFormat="1" r="994" s="60">
      <c r="A994" s="85" t="n"/>
      <c r="B994" s="86" t="n"/>
      <c r="C994" s="89" t="inlineStr">
        <is>
          <t>Bit 15</t>
        </is>
      </c>
      <c r="D994" s="90" t="inlineStr">
        <is>
          <t>Reserved</t>
        </is>
      </c>
    </row>
    <row customFormat="1" r="995" s="60">
      <c r="A995" s="80" t="inlineStr">
        <is>
          <t>BYC1</t>
        </is>
      </c>
      <c r="B995" s="60" t="n"/>
      <c r="C995" s="81" t="inlineStr">
        <is>
          <t>Bit 0</t>
        </is>
      </c>
      <c r="D995" s="82">
        <f> 1 : CB QF2 present</f>
        <v/>
      </c>
    </row>
    <row customFormat="1" r="996" s="60">
      <c r="A996" s="83" t="n"/>
      <c r="B996" s="60" t="n"/>
      <c r="C996" s="81" t="inlineStr">
        <is>
          <t>Bit 1</t>
        </is>
      </c>
      <c r="D996" s="82">
        <f> 1 : CB QF3 present</f>
        <v/>
      </c>
    </row>
    <row customFormat="1" r="997" s="60">
      <c r="A997" s="83" t="n"/>
      <c r="B997" s="60" t="n"/>
      <c r="C997" s="81" t="inlineStr">
        <is>
          <t>Bit 2</t>
        </is>
      </c>
      <c r="D997" s="82">
        <f> 1 : CB QF11 present</f>
        <v/>
      </c>
    </row>
    <row customFormat="1" r="998" s="60">
      <c r="A998" s="83" t="n"/>
      <c r="B998" s="60" t="n"/>
      <c r="C998" s="81" t="inlineStr">
        <is>
          <t>Bit 3</t>
        </is>
      </c>
      <c r="D998" s="82">
        <f> 1 : CB QF5 present</f>
        <v/>
      </c>
    </row>
    <row customFormat="1" r="999" s="60">
      <c r="A999" s="83" t="n"/>
      <c r="B999" s="60" t="n"/>
      <c r="C999" s="81" t="inlineStr">
        <is>
          <t>Bit 4</t>
        </is>
      </c>
      <c r="D999" s="82">
        <f> 0 : Command QFx embedded</f>
        <v/>
      </c>
    </row>
    <row customFormat="1" r="1000" s="60">
      <c r="A1000" s="83" t="n"/>
      <c r="B1000" s="60" t="n"/>
      <c r="C1000" s="81" t="inlineStr">
        <is>
          <t>Bit 4</t>
        </is>
      </c>
      <c r="D1000" s="82">
        <f> 1 : Command QFx external</f>
        <v/>
      </c>
    </row>
    <row customFormat="1" r="1001" s="60">
      <c r="A1001" s="83" t="n"/>
      <c r="B1001" s="60" t="n"/>
      <c r="C1001" s="81" t="inlineStr">
        <is>
          <t>Bit 5</t>
        </is>
      </c>
      <c r="D1001" s="82" t="inlineStr">
        <is>
          <t>Reserved</t>
        </is>
      </c>
    </row>
    <row customFormat="1" r="1002" s="60">
      <c r="A1002" s="83" t="n"/>
      <c r="B1002" s="60" t="n"/>
      <c r="C1002" s="81" t="inlineStr">
        <is>
          <t>Bit 6</t>
        </is>
      </c>
      <c r="D1002" s="82" t="inlineStr">
        <is>
          <t>Reserved</t>
        </is>
      </c>
    </row>
    <row customFormat="1" r="1003" s="60">
      <c r="A1003" s="83" t="n"/>
      <c r="B1003" s="60" t="n"/>
      <c r="C1003" s="81" t="inlineStr">
        <is>
          <t>Bit 7</t>
        </is>
      </c>
      <c r="D1003" s="82" t="inlineStr">
        <is>
          <t>Reserved</t>
        </is>
      </c>
    </row>
    <row customFormat="1" r="1004" s="60">
      <c r="A1004" s="83" t="n"/>
      <c r="B1004" s="60" t="n"/>
      <c r="C1004" s="81" t="inlineStr">
        <is>
          <t>Bit 8</t>
        </is>
      </c>
      <c r="D1004" s="82" t="inlineStr">
        <is>
          <t>Reserved</t>
        </is>
      </c>
    </row>
    <row customFormat="1" r="1005" s="60">
      <c r="A1005" s="83" t="n"/>
      <c r="B1005" s="60" t="n"/>
      <c r="C1005" s="81" t="inlineStr">
        <is>
          <t>Bit 9</t>
        </is>
      </c>
      <c r="D1005" s="82" t="inlineStr">
        <is>
          <t>Reserved</t>
        </is>
      </c>
    </row>
    <row customFormat="1" r="1006" s="60">
      <c r="A1006" s="83" t="n"/>
      <c r="B1006" s="60" t="n"/>
      <c r="C1006" s="81" t="inlineStr">
        <is>
          <t>Bit 10</t>
        </is>
      </c>
      <c r="D1006" s="82" t="inlineStr">
        <is>
          <t>Reserved</t>
        </is>
      </c>
    </row>
    <row customFormat="1" r="1007" s="60">
      <c r="A1007" s="83" t="n"/>
      <c r="B1007" s="60" t="n"/>
      <c r="C1007" s="81" t="inlineStr">
        <is>
          <t>Bit 11</t>
        </is>
      </c>
      <c r="D1007" s="82" t="inlineStr">
        <is>
          <t>Reserved</t>
        </is>
      </c>
    </row>
    <row customFormat="1" r="1008" s="60">
      <c r="A1008" s="83" t="n"/>
      <c r="B1008" s="60" t="n"/>
      <c r="C1008" s="81" t="inlineStr">
        <is>
          <t>Bit 12</t>
        </is>
      </c>
      <c r="D1008" s="82" t="inlineStr">
        <is>
          <t>Reserved</t>
        </is>
      </c>
    </row>
    <row customFormat="1" r="1009" s="60">
      <c r="A1009" s="83" t="n"/>
      <c r="B1009" s="60" t="n"/>
      <c r="C1009" s="81" t="inlineStr">
        <is>
          <t>Bit 13</t>
        </is>
      </c>
      <c r="D1009" s="82" t="inlineStr">
        <is>
          <t>Reserved</t>
        </is>
      </c>
    </row>
    <row customFormat="1" r="1010" s="60">
      <c r="A1010" s="83" t="n"/>
      <c r="B1010" s="60" t="n"/>
      <c r="C1010" s="81" t="inlineStr">
        <is>
          <t>Bit 14</t>
        </is>
      </c>
      <c r="D1010" s="82" t="inlineStr">
        <is>
          <t>Reserved</t>
        </is>
      </c>
    </row>
    <row customFormat="1" r="1011" s="60">
      <c r="A1011" s="85" t="n"/>
      <c r="B1011" s="86" t="n"/>
      <c r="C1011" s="89" t="inlineStr">
        <is>
          <t>Bit 15</t>
        </is>
      </c>
      <c r="D1011" s="90" t="inlineStr">
        <is>
          <t>Reserved</t>
        </is>
      </c>
    </row>
  </sheetData>
  <pageMargins bottom="1" footer="0.5" header="0.5" left="0.75" right="0.75" top="1"/>
</worksheet>
</file>

<file path=docProps/app.xml><?xml version="1.0" encoding="utf-8"?>
<Properties xmlns="http://schemas.openxmlformats.org/officeDocument/2006/extended-properties">
  <Application>Microsoft Excel</Application>
  <AppVersion>2.6</AppVersion>
</Properties>
</file>

<file path=docProps/core.xml><?xml version="1.0" encoding="utf-8"?>
<cp:coreProperties xmlns:cp="http://schemas.openxmlformats.org/package/2006/metadata/core-properties">
  <dc:creator xmlns:dc="http://purl.org/dc/elements/1.1/">Kevin Salome</dc:creator>
  <dcterms:created xmlns:dcterms="http://purl.org/dc/terms/" xmlns:xsi="http://www.w3.org/2001/XMLSchema-instance" xsi:type="dcterms:W3CDTF">2019-03-20T08:47:28Z</dcterms:created>
  <dcterms:modified xmlns:dcterms="http://purl.org/dc/terms/" xmlns:xsi="http://www.w3.org/2001/XMLSchema-instance" xsi:type="dcterms:W3CDTF">2019-04-18T09:27:10Z</dcterms:modified>
  <cp:lastModifiedBy>Laurent Olive</cp:lastModifiedBy>
</cp:coreProperties>
</file>